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M:\営繕部\09 様式集　2012.4～\08_令和3年度からの事務処理要領・様式集\02_工事様式\"/>
    </mc:Choice>
  </mc:AlternateContent>
  <xr:revisionPtr revIDLastSave="0" documentId="14_{E86396AD-2F7C-4B06-910B-68ACD8DBB06A}" xr6:coauthVersionLast="36" xr6:coauthVersionMax="36" xr10:uidLastSave="{00000000-0000-0000-0000-000000000000}"/>
  <bookViews>
    <workbookView xWindow="32760" yWindow="32760" windowWidth="23040" windowHeight="8865" tabRatio="512" xr2:uid="{00000000-000D-0000-FFFF-FFFF00000000}"/>
  </bookViews>
  <sheets>
    <sheet name="様式工-６８（別紙） " sheetId="10" r:id="rId1"/>
  </sheets>
  <definedNames>
    <definedName name="LIST">#REF!</definedName>
    <definedName name="_xlnm.Print_Area" localSheetId="0">'様式工-６８（別紙） '!$B$1:$H$54</definedName>
    <definedName name="Title_Print">#REF!</definedName>
    <definedName name="規格">#REF!</definedName>
    <definedName name="工種">#REF!</definedName>
    <definedName name="種目">#REF!</definedName>
    <definedName name="数量">#REF!</definedName>
    <definedName name="代価表_3">#REF!</definedName>
    <definedName name="単位">#REF!</definedName>
    <definedName name="内訳コード">#REF!</definedName>
    <definedName name="複単コード">#REF!</definedName>
    <definedName name="名称">#REF!</definedName>
  </definedNames>
  <calcPr calcId="191029"/>
  <customWorkbookViews>
    <customWorkbookView name="fuku - 個人用ビュー" guid="{D7AA2E76-CE92-46EB-91C3-C633A51FC39E}" mergeInterval="0" personalView="1" maximized="1" windowWidth="1276" windowHeight="888" tabRatio="607" activeSheetId="5"/>
    <customWorkbookView name="上田 - 個人用ビュー" guid="{C8281BE9-69CD-492C-BB05-4B4B325D82E5}" mergeInterval="0" personalView="1" maximized="1" windowWidth="1276" windowHeight="877" tabRatio="607" activeSheetId="5" showStatusbar="0"/>
    <customWorkbookView name="miyawaki - 個人用ビュー" guid="{73B03624-5438-4FD2-B879-39C3667CAEFC}" mergeInterval="0" personalView="1" maximized="1" windowWidth="1020" windowHeight="606" tabRatio="607" activeSheetId="5"/>
    <customWorkbookView name="manabu - 個人用ビュー" guid="{5070C1D8-CBF6-4E21-A67C-A569FE33D5C0}" mergeInterval="0" personalView="1" xWindow="5" yWindow="31" windowWidth="1266" windowHeight="812" tabRatio="607" activeSheetId="5"/>
  </customWorkbookViews>
</workbook>
</file>

<file path=xl/calcChain.xml><?xml version="1.0" encoding="utf-8"?>
<calcChain xmlns="http://schemas.openxmlformats.org/spreadsheetml/2006/main">
  <c r="J51" i="10" l="1"/>
  <c r="J61" i="10" l="1"/>
  <c r="J44" i="10"/>
  <c r="J35" i="10"/>
  <c r="J27" i="10"/>
  <c r="J18" i="10"/>
  <c r="J3" i="10" l="1"/>
  <c r="N3" i="10" s="1"/>
  <c r="O3" i="10" s="1"/>
  <c r="J53" i="10"/>
  <c r="J59" i="10"/>
  <c r="C20" i="10"/>
  <c r="C29" i="10" s="1"/>
  <c r="C37" i="10" s="1"/>
  <c r="C46" i="10" s="1"/>
  <c r="J57" i="10"/>
  <c r="K50" i="10" l="1"/>
  <c r="K49" i="10"/>
  <c r="K43" i="10"/>
  <c r="K40" i="10"/>
  <c r="L40" i="10" s="1"/>
  <c r="K42" i="10"/>
  <c r="K41" i="10"/>
  <c r="K34" i="10"/>
  <c r="K33" i="10"/>
  <c r="L33" i="10" s="1"/>
  <c r="K32" i="10"/>
  <c r="K17" i="10"/>
  <c r="K26" i="10"/>
  <c r="K14" i="10"/>
  <c r="K15" i="10"/>
  <c r="K6" i="10"/>
  <c r="K10" i="10"/>
  <c r="J54" i="10"/>
  <c r="K11" i="10"/>
  <c r="K8" i="10"/>
  <c r="K9" i="10"/>
  <c r="K16" i="10"/>
  <c r="K25" i="10"/>
  <c r="M25" i="10" s="1"/>
  <c r="K24" i="10"/>
  <c r="M24" i="10" s="1"/>
  <c r="K12" i="10"/>
  <c r="K23" i="10"/>
  <c r="L23" i="10" s="1"/>
  <c r="M32" i="10"/>
  <c r="K13" i="10"/>
  <c r="K7" i="10"/>
  <c r="M49" i="10" l="1"/>
  <c r="L49" i="10"/>
  <c r="M26" i="10"/>
  <c r="L26" i="10"/>
  <c r="M17" i="10"/>
  <c r="L17" i="10"/>
  <c r="M41" i="10"/>
  <c r="L41" i="10"/>
  <c r="M42" i="10"/>
  <c r="L42" i="10"/>
  <c r="L14" i="10"/>
  <c r="M14" i="10"/>
  <c r="M15" i="10"/>
  <c r="L15" i="10"/>
  <c r="K53" i="10"/>
  <c r="M8" i="10"/>
  <c r="L8" i="10"/>
  <c r="L12" i="10"/>
  <c r="M12" i="10"/>
  <c r="M11" i="10"/>
  <c r="L11" i="10"/>
  <c r="M7" i="10"/>
  <c r="L7" i="10"/>
  <c r="L16" i="10"/>
  <c r="M16" i="10"/>
  <c r="M6" i="10"/>
  <c r="L6" i="10"/>
  <c r="L13" i="10"/>
  <c r="M13" i="10"/>
  <c r="M10" i="10"/>
  <c r="L10" i="10"/>
  <c r="M9" i="10"/>
  <c r="L9" i="10"/>
  <c r="L24" i="10"/>
  <c r="L32" i="10"/>
  <c r="M40" i="10"/>
  <c r="N40" i="10" s="1"/>
  <c r="O40" i="10" s="1"/>
  <c r="M23" i="10"/>
  <c r="M27" i="10" s="1"/>
  <c r="L25" i="10"/>
  <c r="M33" i="10"/>
  <c r="L51" i="10" l="1"/>
  <c r="N49" i="10"/>
  <c r="O49" i="10" s="1"/>
  <c r="M51" i="10"/>
  <c r="N17" i="10"/>
  <c r="O17" i="10" s="1"/>
  <c r="N26" i="10"/>
  <c r="O26" i="10" s="1"/>
  <c r="N42" i="10"/>
  <c r="O42" i="10" s="1"/>
  <c r="H42" i="10" s="1"/>
  <c r="L44" i="10"/>
  <c r="N41" i="10"/>
  <c r="O41" i="10" s="1"/>
  <c r="H41" i="10" s="1"/>
  <c r="N15" i="10"/>
  <c r="O15" i="10" s="1"/>
  <c r="H15" i="10" s="1"/>
  <c r="N14" i="10"/>
  <c r="O14" i="10" s="1"/>
  <c r="H14" i="10" s="1"/>
  <c r="N25" i="10"/>
  <c r="O25" i="10" s="1"/>
  <c r="H25" i="10" s="1"/>
  <c r="N8" i="10"/>
  <c r="O8" i="10" s="1"/>
  <c r="H8" i="10" s="1"/>
  <c r="L35" i="10"/>
  <c r="N32" i="10"/>
  <c r="L27" i="10"/>
  <c r="N24" i="10"/>
  <c r="O24" i="10" s="1"/>
  <c r="H24" i="10" s="1"/>
  <c r="N33" i="10"/>
  <c r="O33" i="10" s="1"/>
  <c r="H33" i="10" s="1"/>
  <c r="N23" i="10"/>
  <c r="O23" i="10" s="1"/>
  <c r="N9" i="10"/>
  <c r="N13" i="10"/>
  <c r="N11" i="10"/>
  <c r="O11" i="10" s="1"/>
  <c r="L18" i="10"/>
  <c r="N6" i="10"/>
  <c r="M35" i="10"/>
  <c r="N10" i="10"/>
  <c r="O10" i="10" s="1"/>
  <c r="M18" i="10"/>
  <c r="N12" i="10"/>
  <c r="M44" i="10"/>
  <c r="N16" i="10"/>
  <c r="O16" i="10" s="1"/>
  <c r="N7" i="10"/>
  <c r="O7" i="10" s="1"/>
  <c r="H7" i="10" s="1"/>
  <c r="H49" i="10" l="1"/>
  <c r="H51" i="10" s="1"/>
  <c r="O51" i="10"/>
  <c r="N51" i="10"/>
  <c r="N44" i="10"/>
  <c r="O44" i="10"/>
  <c r="L53" i="10"/>
  <c r="M53" i="10"/>
  <c r="O6" i="10"/>
  <c r="O32" i="10"/>
  <c r="O35" i="10" s="1"/>
  <c r="N35" i="10"/>
  <c r="H10" i="10"/>
  <c r="O13" i="10"/>
  <c r="H13" i="10" s="1"/>
  <c r="H16" i="10"/>
  <c r="O9" i="10"/>
  <c r="H9" i="10" s="1"/>
  <c r="H11" i="10"/>
  <c r="O12" i="10"/>
  <c r="H12" i="10" s="1"/>
  <c r="O27" i="10"/>
  <c r="N27" i="10"/>
  <c r="N18" i="10"/>
  <c r="H40" i="10"/>
  <c r="H44" i="10" s="1"/>
  <c r="N53" i="10" l="1"/>
  <c r="O54" i="10" s="1"/>
  <c r="H32" i="10"/>
  <c r="H35" i="10" s="1"/>
  <c r="O18" i="10"/>
  <c r="H23" i="10"/>
  <c r="H27" i="10" s="1"/>
  <c r="O55" i="10"/>
  <c r="O53" i="10" l="1"/>
  <c r="H6" i="10" s="1"/>
  <c r="H18" i="10" s="1"/>
  <c r="H53" i="10" s="1"/>
</calcChain>
</file>

<file path=xl/sharedStrings.xml><?xml version="1.0" encoding="utf-8"?>
<sst xmlns="http://schemas.openxmlformats.org/spreadsheetml/2006/main" count="180" uniqueCount="80">
  <si>
    <t>レ</t>
    <phoneticPr fontId="3"/>
  </si>
  <si>
    <t>マ</t>
    <phoneticPr fontId="3"/>
  </si>
  <si>
    <t>諸経費</t>
    <rPh sb="0" eb="3">
      <t>ショケイヒ</t>
    </rPh>
    <phoneticPr fontId="3"/>
  </si>
  <si>
    <t>按分比率</t>
    <rPh sb="0" eb="2">
      <t>アンブン</t>
    </rPh>
    <rPh sb="2" eb="4">
      <t>ヒリツ</t>
    </rPh>
    <phoneticPr fontId="3"/>
  </si>
  <si>
    <t>合計</t>
    <rPh sb="0" eb="2">
      <t>ゴウケイ</t>
    </rPh>
    <phoneticPr fontId="3"/>
  </si>
  <si>
    <t>施設名</t>
    <rPh sb="0" eb="2">
      <t>シセツ</t>
    </rPh>
    <rPh sb="2" eb="3">
      <t>メイ</t>
    </rPh>
    <phoneticPr fontId="3"/>
  </si>
  <si>
    <t>棟名</t>
    <rPh sb="0" eb="1">
      <t>トウ</t>
    </rPh>
    <rPh sb="1" eb="2">
      <t>メイ</t>
    </rPh>
    <phoneticPr fontId="3"/>
  </si>
  <si>
    <t>構造又は用途</t>
    <rPh sb="0" eb="2">
      <t>コウゾウ</t>
    </rPh>
    <rPh sb="2" eb="3">
      <t>マタ</t>
    </rPh>
    <rPh sb="4" eb="6">
      <t>ヨウト</t>
    </rPh>
    <phoneticPr fontId="3"/>
  </si>
  <si>
    <t>数量（㎡）</t>
    <rPh sb="0" eb="2">
      <t>スウリョウ</t>
    </rPh>
    <phoneticPr fontId="3"/>
  </si>
  <si>
    <t>金額（円）</t>
    <rPh sb="0" eb="2">
      <t>キンガク</t>
    </rPh>
    <rPh sb="3" eb="4">
      <t>エン</t>
    </rPh>
    <phoneticPr fontId="3"/>
  </si>
  <si>
    <t>一式</t>
    <rPh sb="0" eb="2">
      <t>イッシキ</t>
    </rPh>
    <phoneticPr fontId="3"/>
  </si>
  <si>
    <t>その他のもの</t>
    <rPh sb="2" eb="3">
      <t>ホカ</t>
    </rPh>
    <phoneticPr fontId="3"/>
  </si>
  <si>
    <t>災害報知設備</t>
    <rPh sb="0" eb="2">
      <t>サイガイ</t>
    </rPh>
    <rPh sb="2" eb="4">
      <t>ホウチ</t>
    </rPh>
    <rPh sb="4" eb="6">
      <t>セツビ</t>
    </rPh>
    <phoneticPr fontId="3"/>
  </si>
  <si>
    <t>按分比率</t>
    <phoneticPr fontId="3"/>
  </si>
  <si>
    <t>共通仮設</t>
    <phoneticPr fontId="3"/>
  </si>
  <si>
    <t>諸経費</t>
    <phoneticPr fontId="3"/>
  </si>
  <si>
    <t>消費税</t>
    <phoneticPr fontId="3"/>
  </si>
  <si>
    <t>直工費（円）</t>
    <rPh sb="0" eb="1">
      <t>チョク</t>
    </rPh>
    <rPh sb="1" eb="3">
      <t>コウヒ</t>
    </rPh>
    <rPh sb="4" eb="5">
      <t>エン</t>
    </rPh>
    <phoneticPr fontId="3"/>
  </si>
  <si>
    <t>変電設備</t>
    <rPh sb="0" eb="2">
      <t>ヘンデン</t>
    </rPh>
    <rPh sb="2" eb="4">
      <t>セツビ</t>
    </rPh>
    <phoneticPr fontId="3"/>
  </si>
  <si>
    <t>ヨ</t>
    <phoneticPr fontId="3"/>
  </si>
  <si>
    <t>消費税金額</t>
    <rPh sb="0" eb="3">
      <t>ショウヒゼイ</t>
    </rPh>
    <rPh sb="3" eb="5">
      <t>キンガク</t>
    </rPh>
    <phoneticPr fontId="3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</si>
  <si>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3"/>
  </si>
  <si>
    <t>コ</t>
  </si>
  <si>
    <t>電気設備</t>
    <rPh sb="0" eb="2">
      <t>デンキ</t>
    </rPh>
    <rPh sb="2" eb="4">
      <t>セツビ</t>
    </rPh>
    <phoneticPr fontId="3"/>
  </si>
  <si>
    <t>(税込み)</t>
    <rPh sb="1" eb="3">
      <t>ゼイコ</t>
    </rPh>
    <phoneticPr fontId="3"/>
  </si>
  <si>
    <t>(税抜き)</t>
    <rPh sb="1" eb="2">
      <t>ゼイ</t>
    </rPh>
    <rPh sb="2" eb="3">
      <t>ヌ</t>
    </rPh>
    <phoneticPr fontId="3"/>
  </si>
  <si>
    <t>病院用のもの</t>
    <rPh sb="0" eb="2">
      <t>ビョウイン</t>
    </rPh>
    <rPh sb="2" eb="3">
      <t>ヨウ</t>
    </rPh>
    <phoneticPr fontId="3"/>
  </si>
  <si>
    <t>イ</t>
    <phoneticPr fontId="3"/>
  </si>
  <si>
    <t>イ</t>
    <phoneticPr fontId="3"/>
  </si>
  <si>
    <t>機械直工</t>
    <rPh sb="0" eb="2">
      <t>キカイ</t>
    </rPh>
    <rPh sb="2" eb="3">
      <t>スナオ</t>
    </rPh>
    <rPh sb="3" eb="4">
      <t>コウ</t>
    </rPh>
    <phoneticPr fontId="3"/>
  </si>
  <si>
    <t>建築直工</t>
    <rPh sb="0" eb="2">
      <t>ケンチク</t>
    </rPh>
    <rPh sb="2" eb="3">
      <t>チョク</t>
    </rPh>
    <rPh sb="3" eb="4">
      <t>コウ</t>
    </rPh>
    <phoneticPr fontId="14"/>
  </si>
  <si>
    <t>電気直工</t>
    <rPh sb="0" eb="2">
      <t>デンキ</t>
    </rPh>
    <rPh sb="2" eb="3">
      <t>チョク</t>
    </rPh>
    <rPh sb="3" eb="4">
      <t>コウ</t>
    </rPh>
    <phoneticPr fontId="14"/>
  </si>
  <si>
    <t>屋外</t>
    <rPh sb="0" eb="2">
      <t>オクガイ</t>
    </rPh>
    <phoneticPr fontId="3"/>
  </si>
  <si>
    <t>屋内消火栓設備</t>
    <rPh sb="0" eb="2">
      <t>オクナイ</t>
    </rPh>
    <rPh sb="2" eb="5">
      <t>ショウカセン</t>
    </rPh>
    <rPh sb="5" eb="7">
      <t>セツビ</t>
    </rPh>
    <phoneticPr fontId="14"/>
  </si>
  <si>
    <t>冷暖房設備</t>
    <rPh sb="0" eb="3">
      <t>レイダンボウ</t>
    </rPh>
    <rPh sb="3" eb="5">
      <t>セツビ</t>
    </rPh>
    <phoneticPr fontId="14"/>
  </si>
  <si>
    <t>出力２２KW以下</t>
    <rPh sb="0" eb="2">
      <t>シュツリョク</t>
    </rPh>
    <rPh sb="6" eb="8">
      <t>イカ</t>
    </rPh>
    <phoneticPr fontId="14"/>
  </si>
  <si>
    <t>通風装置</t>
    <rPh sb="0" eb="2">
      <t>ツウフウ</t>
    </rPh>
    <rPh sb="2" eb="4">
      <t>ソウチ</t>
    </rPh>
    <phoneticPr fontId="14"/>
  </si>
  <si>
    <t>ラ</t>
    <phoneticPr fontId="14"/>
  </si>
  <si>
    <t>ム</t>
    <phoneticPr fontId="14"/>
  </si>
  <si>
    <t>給排水・瓦斯</t>
    <rPh sb="0" eb="1">
      <t>キュウ</t>
    </rPh>
    <rPh sb="1" eb="3">
      <t>ハイスイ</t>
    </rPh>
    <rPh sb="4" eb="6">
      <t>ガス</t>
    </rPh>
    <phoneticPr fontId="14"/>
  </si>
  <si>
    <t>衛生設備</t>
    <rPh sb="0" eb="2">
      <t>エイセイ</t>
    </rPh>
    <rPh sb="2" eb="4">
      <t>セツビ</t>
    </rPh>
    <phoneticPr fontId="14"/>
  </si>
  <si>
    <t>搬送設備</t>
    <rPh sb="0" eb="2">
      <t>ハンソウ</t>
    </rPh>
    <rPh sb="2" eb="4">
      <t>セツビ</t>
    </rPh>
    <phoneticPr fontId="3"/>
  </si>
  <si>
    <t>気送管設備</t>
    <rPh sb="0" eb="3">
      <t>キソウカン</t>
    </rPh>
    <rPh sb="3" eb="5">
      <t>セツビ</t>
    </rPh>
    <phoneticPr fontId="14"/>
  </si>
  <si>
    <t>オ</t>
    <phoneticPr fontId="14"/>
  </si>
  <si>
    <t>ク</t>
    <phoneticPr fontId="14"/>
  </si>
  <si>
    <t>○○病院</t>
    <rPh sb="2" eb="4">
      <t>ビョウイン</t>
    </rPh>
    <phoneticPr fontId="3"/>
  </si>
  <si>
    <t>本館</t>
    <rPh sb="0" eb="2">
      <t>ホンカン</t>
    </rPh>
    <phoneticPr fontId="3"/>
  </si>
  <si>
    <t>別館</t>
    <rPh sb="0" eb="2">
      <t>ベッカン</t>
    </rPh>
    <phoneticPr fontId="3"/>
  </si>
  <si>
    <t>北館</t>
    <rPh sb="0" eb="2">
      <t>キタカン</t>
    </rPh>
    <phoneticPr fontId="3"/>
  </si>
  <si>
    <t>下記と差額が生じる場合には先頭行にて調整している</t>
    <rPh sb="0" eb="2">
      <t>カキ</t>
    </rPh>
    <rPh sb="3" eb="5">
      <t>サガク</t>
    </rPh>
    <rPh sb="6" eb="7">
      <t>ショウ</t>
    </rPh>
    <rPh sb="9" eb="11">
      <t>バアイ</t>
    </rPh>
    <rPh sb="13" eb="15">
      <t>セントウ</t>
    </rPh>
    <rPh sb="15" eb="16">
      <t>ギョウ</t>
    </rPh>
    <rPh sb="18" eb="20">
      <t>チョウセイ</t>
    </rPh>
    <phoneticPr fontId="14"/>
  </si>
  <si>
    <t>様式工－６８（別紙）</t>
    <rPh sb="0" eb="2">
      <t>ヨウシキ</t>
    </rPh>
    <rPh sb="2" eb="3">
      <t>コウ</t>
    </rPh>
    <rPh sb="7" eb="9">
      <t>ベッシ</t>
    </rPh>
    <phoneticPr fontId="3"/>
  </si>
  <si>
    <t>鉄筋コンクリート造</t>
    <rPh sb="0" eb="2">
      <t>テッキン</t>
    </rPh>
    <rPh sb="8" eb="9">
      <t>ゾウ</t>
    </rPh>
    <phoneticPr fontId="3"/>
  </si>
  <si>
    <t>構築物</t>
    <rPh sb="0" eb="3">
      <t>コウチクブツ</t>
    </rPh>
    <phoneticPr fontId="3"/>
  </si>
  <si>
    <t>区分</t>
    <rPh sb="0" eb="1">
      <t>ク</t>
    </rPh>
    <rPh sb="1" eb="2">
      <t>ブン</t>
    </rPh>
    <phoneticPr fontId="3"/>
  </si>
  <si>
    <t>細目</t>
    <rPh sb="0" eb="1">
      <t>ホソ</t>
    </rPh>
    <rPh sb="1" eb="2">
      <t>メ</t>
    </rPh>
    <phoneticPr fontId="3"/>
  </si>
  <si>
    <t>記号</t>
    <rPh sb="0" eb="1">
      <t>キ</t>
    </rPh>
    <rPh sb="1" eb="2">
      <t>ゴウ</t>
    </rPh>
    <phoneticPr fontId="3"/>
  </si>
  <si>
    <t>年数</t>
    <rPh sb="0" eb="1">
      <t>トシ</t>
    </rPh>
    <rPh sb="1" eb="2">
      <t>カズ</t>
    </rPh>
    <phoneticPr fontId="3"/>
  </si>
  <si>
    <t>建物</t>
    <rPh sb="0" eb="1">
      <t>ケン</t>
    </rPh>
    <rPh sb="1" eb="2">
      <t>ブツ</t>
    </rPh>
    <phoneticPr fontId="3"/>
  </si>
  <si>
    <t>建物合計金額</t>
    <rPh sb="0" eb="1">
      <t>ケン</t>
    </rPh>
    <rPh sb="1" eb="2">
      <t>ブツ</t>
    </rPh>
    <rPh sb="2" eb="3">
      <t>ゴウ</t>
    </rPh>
    <rPh sb="3" eb="4">
      <t>ケイ</t>
    </rPh>
    <rPh sb="4" eb="5">
      <t>カネ</t>
    </rPh>
    <rPh sb="5" eb="6">
      <t>ガク</t>
    </rPh>
    <phoneticPr fontId="3"/>
  </si>
  <si>
    <t>工事代金合計金額</t>
    <rPh sb="0" eb="1">
      <t>コウ</t>
    </rPh>
    <rPh sb="1" eb="2">
      <t>コト</t>
    </rPh>
    <rPh sb="2" eb="3">
      <t>ダイ</t>
    </rPh>
    <rPh sb="3" eb="4">
      <t>カネ</t>
    </rPh>
    <rPh sb="4" eb="5">
      <t>ゴウ</t>
    </rPh>
    <rPh sb="5" eb="6">
      <t>ケイ</t>
    </rPh>
    <rPh sb="6" eb="7">
      <t>キン</t>
    </rPh>
    <rPh sb="7" eb="8">
      <t>ガク</t>
    </rPh>
    <phoneticPr fontId="3"/>
  </si>
  <si>
    <t>構築物合計金額</t>
    <rPh sb="0" eb="3">
      <t>コウチクブツ</t>
    </rPh>
    <rPh sb="2" eb="3">
      <t>ブツ</t>
    </rPh>
    <rPh sb="3" eb="4">
      <t>ゴウ</t>
    </rPh>
    <rPh sb="4" eb="5">
      <t>ケイ</t>
    </rPh>
    <rPh sb="5" eb="6">
      <t>カネ</t>
    </rPh>
    <rPh sb="6" eb="7">
      <t>ガク</t>
    </rPh>
    <phoneticPr fontId="3"/>
  </si>
  <si>
    <t>直接工事費合計</t>
    <rPh sb="0" eb="5">
      <t>チョクセツコウジヒ</t>
    </rPh>
    <rPh sb="5" eb="7">
      <t>ゴウケイ</t>
    </rPh>
    <phoneticPr fontId="3"/>
  </si>
  <si>
    <t>共通仮設費</t>
    <rPh sb="0" eb="4">
      <t>キョウツウカセツ</t>
    </rPh>
    <rPh sb="4" eb="5">
      <t>ヒ</t>
    </rPh>
    <phoneticPr fontId="3"/>
  </si>
  <si>
    <t>ドアー自動開閉設備</t>
    <phoneticPr fontId="14"/>
  </si>
  <si>
    <t>ヤ</t>
    <phoneticPr fontId="14"/>
  </si>
  <si>
    <t>災害放置設備</t>
    <rPh sb="0" eb="2">
      <t>サイガイ</t>
    </rPh>
    <rPh sb="2" eb="4">
      <t>ホウチ</t>
    </rPh>
    <rPh sb="4" eb="6">
      <t>セツビ</t>
    </rPh>
    <phoneticPr fontId="14"/>
  </si>
  <si>
    <t>舗装道路</t>
    <rPh sb="0" eb="4">
      <t>ホソウドウロ</t>
    </rPh>
    <phoneticPr fontId="14"/>
  </si>
  <si>
    <t>コンクリート</t>
    <phoneticPr fontId="3"/>
  </si>
  <si>
    <t>アスファルト</t>
    <phoneticPr fontId="14"/>
  </si>
  <si>
    <t>に</t>
    <phoneticPr fontId="14"/>
  </si>
  <si>
    <t>ほ</t>
    <phoneticPr fontId="14"/>
  </si>
  <si>
    <t>わ</t>
    <phoneticPr fontId="14"/>
  </si>
  <si>
    <t>コンクリート造</t>
    <rPh sb="6" eb="7">
      <t>ゾウ</t>
    </rPh>
    <phoneticPr fontId="14"/>
  </si>
  <si>
    <t>ヘイ</t>
    <phoneticPr fontId="14"/>
  </si>
  <si>
    <t>一式</t>
  </si>
  <si>
    <t>解体・撤去等</t>
    <rPh sb="0" eb="2">
      <t>カイタイ</t>
    </rPh>
    <rPh sb="3" eb="6">
      <t>テッキョトウ</t>
    </rPh>
    <phoneticPr fontId="3"/>
  </si>
  <si>
    <t>解体・撤去合計金額</t>
    <rPh sb="0" eb="2">
      <t>カイタイ</t>
    </rPh>
    <rPh sb="3" eb="5">
      <t>テッキョ</t>
    </rPh>
    <rPh sb="5" eb="6">
      <t>ゴウ</t>
    </rPh>
    <rPh sb="6" eb="7">
      <t>ケイ</t>
    </rPh>
    <rPh sb="7" eb="8">
      <t>カネ</t>
    </rPh>
    <rPh sb="8" eb="9">
      <t>ガク</t>
    </rPh>
    <phoneticPr fontId="3"/>
  </si>
  <si>
    <t>解体撤去工事</t>
    <rPh sb="0" eb="4">
      <t>カイタイテッキョ</t>
    </rPh>
    <rPh sb="4" eb="6">
      <t>コウジ</t>
    </rPh>
    <phoneticPr fontId="3"/>
  </si>
  <si>
    <t>建物付属設備</t>
    <rPh sb="0" eb="2">
      <t>タテモノ</t>
    </rPh>
    <rPh sb="2" eb="3">
      <t>ヅケ</t>
    </rPh>
    <rPh sb="3" eb="4">
      <t>ゾク</t>
    </rPh>
    <rPh sb="4" eb="6">
      <t>セツビ</t>
    </rPh>
    <phoneticPr fontId="3"/>
  </si>
  <si>
    <t>建物付属設備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</si>
</sst>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\ &quot;日&quot;&quot;　&quot;&quot;間&quot;"/>
    <numFmt numFmtId="177" formatCode="[$-411]gggee&quot;年&quot;m&quot;月&quot;d&quot;日&quot;\ h:mm"/>
    <numFmt numFmtId="178" formatCode="[$-411]gggee&quot;年&quot;m&quot;月&quot;d&quot;日 (        )&quot;"/>
    <numFmt numFmtId="179" formatCode="[$-411]gggee&quot;年&quot;m&quot;月&quot;d&quot;日 (     )&quot;"/>
    <numFmt numFmtId="180" formatCode="#,##0.00&quot;㎡ &quot;;;&quot;        ㎡&quot;"/>
    <numFmt numFmtId="181" formatCode="#,##0.00&quot;㎡ &quot;;;&quot;        ㎡ &quot;"/>
    <numFmt numFmtId="182" formatCode="#,##0.0##&quot;㎡&quot;\ \ \ "/>
    <numFmt numFmtId="183" formatCode="&quot; (&quot;#,##0.00&quot;坪)&quot;"/>
    <numFmt numFmtId="184" formatCode="&quot;  (&quot;#,##0.##&quot;坪)&quot;"/>
    <numFmt numFmtId="185" formatCode="&quot;   (&quot;#,##0.##&quot;坪)&quot;"/>
    <numFmt numFmtId="186" formatCode="#,##0_);[Red]\(#,##0\)"/>
    <numFmt numFmtId="187" formatCode="0.0"/>
    <numFmt numFmtId="188" formatCode="#,##0_ ;[Red]\-#,##0\ "/>
    <numFmt numFmtId="189" formatCode="&quot;消費税率=&quot;0.00%"/>
    <numFmt numFmtId="190" formatCode="0.00%\ "/>
  </numFmts>
  <fonts count="1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4"/>
      <name val="Terminal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10"/>
      <name val="Helv"/>
      <family val="2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63">
    <xf numFmtId="0" fontId="0" fillId="0" borderId="0"/>
    <xf numFmtId="9" fontId="4" fillId="2" borderId="0"/>
    <xf numFmtId="0" fontId="4" fillId="0" borderId="0" applyFill="0" applyBorder="0" applyAlignment="0"/>
    <xf numFmtId="185" fontId="5" fillId="0" borderId="0" applyFill="0" applyBorder="0" applyAlignment="0"/>
    <xf numFmtId="184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0" fontId="4" fillId="0" borderId="0" applyFont="0" applyFill="0" applyBorder="0" applyAlignment="0" applyProtection="0"/>
    <xf numFmtId="178" fontId="6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5" fillId="0" borderId="0" applyFont="0" applyFill="0" applyBorder="0" applyAlignment="0" applyProtection="0"/>
    <xf numFmtId="182" fontId="2" fillId="0" borderId="0" applyFont="0" applyFill="0" applyBorder="0" applyAlignment="0" applyProtection="0"/>
    <xf numFmtId="14" fontId="7" fillId="0" borderId="0" applyFill="0" applyBorder="0" applyAlignment="0"/>
    <xf numFmtId="178" fontId="6" fillId="0" borderId="0" applyFill="0" applyBorder="0" applyAlignment="0"/>
    <xf numFmtId="185" fontId="5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0" fontId="8" fillId="0" borderId="0" applyNumberFormat="0" applyFill="0" applyBorder="0" applyAlignment="0" applyProtection="0"/>
    <xf numFmtId="38" fontId="9" fillId="3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10" fontId="9" fillId="4" borderId="3" applyNumberFormat="0" applyBorder="0" applyAlignment="0" applyProtection="0"/>
    <xf numFmtId="178" fontId="6" fillId="0" borderId="0" applyFill="0" applyBorder="0" applyAlignment="0"/>
    <xf numFmtId="185" fontId="5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182" fontId="5" fillId="0" borderId="0"/>
    <xf numFmtId="0" fontId="4" fillId="0" borderId="0"/>
    <xf numFmtId="176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0" fontId="4" fillId="0" borderId="0" applyFont="0" applyFill="0" applyBorder="0" applyAlignment="0" applyProtection="0"/>
    <xf numFmtId="185" fontId="2" fillId="0" borderId="0" applyFont="0" applyFill="0" applyBorder="0" applyAlignment="0" applyProtection="0"/>
    <xf numFmtId="178" fontId="6" fillId="0" borderId="0" applyFill="0" applyBorder="0" applyAlignment="0"/>
    <xf numFmtId="185" fontId="5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49" fontId="7" fillId="0" borderId="0" applyFill="0" applyBorder="0" applyAlignment="0"/>
    <xf numFmtId="185" fontId="2" fillId="0" borderId="0" applyFill="0" applyBorder="0" applyAlignment="0"/>
    <xf numFmtId="0" fontId="6" fillId="0" borderId="0" applyFill="0" applyBorder="0" applyAlignment="0"/>
    <xf numFmtId="177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12" fillId="0" borderId="0"/>
    <xf numFmtId="41" fontId="4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" fillId="0" borderId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15" fillId="0" borderId="0" xfId="6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/>
    </xf>
    <xf numFmtId="1" fontId="15" fillId="0" borderId="20" xfId="0" applyNumberFormat="1" applyFont="1" applyBorder="1" applyAlignment="1">
      <alignment horizontal="center" vertical="center"/>
    </xf>
    <xf numFmtId="0" fontId="15" fillId="0" borderId="12" xfId="60" applyFont="1" applyFill="1" applyBorder="1" applyAlignment="1">
      <alignment horizontal="center" vertical="center"/>
    </xf>
    <xf numFmtId="0" fontId="15" fillId="0" borderId="0" xfId="60" applyFont="1" applyFill="1" applyBorder="1" applyAlignment="1">
      <alignment horizontal="left" vertical="center" wrapText="1"/>
    </xf>
    <xf numFmtId="0" fontId="15" fillId="0" borderId="4" xfId="60" applyFont="1" applyBorder="1" applyAlignment="1">
      <alignment horizontal="left" vertical="center"/>
    </xf>
    <xf numFmtId="0" fontId="15" fillId="0" borderId="8" xfId="6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8" xfId="60" applyFont="1" applyBorder="1" applyAlignment="1">
      <alignment horizontal="left" vertical="center" wrapText="1"/>
    </xf>
    <xf numFmtId="0" fontId="15" fillId="0" borderId="2" xfId="60" applyFont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25" xfId="60" applyFont="1" applyFill="1" applyBorder="1" applyAlignment="1">
      <alignment horizontal="left" vertical="center" wrapText="1"/>
    </xf>
    <xf numFmtId="0" fontId="15" fillId="0" borderId="4" xfId="60" applyFont="1" applyFill="1" applyBorder="1" applyAlignment="1">
      <alignment horizontal="left" vertical="center" wrapText="1"/>
    </xf>
    <xf numFmtId="0" fontId="15" fillId="0" borderId="8" xfId="60" applyFont="1" applyFill="1" applyBorder="1" applyAlignment="1">
      <alignment horizontal="left" vertical="center" wrapText="1"/>
    </xf>
    <xf numFmtId="0" fontId="15" fillId="0" borderId="2" xfId="60" applyFont="1" applyFill="1" applyBorder="1" applyAlignment="1">
      <alignment horizontal="left" vertical="center" wrapText="1"/>
    </xf>
    <xf numFmtId="0" fontId="15" fillId="0" borderId="2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17" xfId="0" applyFont="1" applyBorder="1" applyAlignment="1">
      <alignment vertical="center" wrapText="1"/>
    </xf>
    <xf numFmtId="0" fontId="15" fillId="0" borderId="12" xfId="60" applyFont="1" applyFill="1" applyBorder="1" applyAlignment="1">
      <alignment vertical="center"/>
    </xf>
    <xf numFmtId="0" fontId="15" fillId="0" borderId="0" xfId="60" applyFont="1">
      <alignment vertical="center"/>
    </xf>
    <xf numFmtId="0" fontId="15" fillId="0" borderId="0" xfId="60" applyFont="1" applyBorder="1">
      <alignment vertical="center"/>
    </xf>
    <xf numFmtId="0" fontId="15" fillId="0" borderId="0" xfId="60" applyFont="1" applyFill="1">
      <alignment vertical="center"/>
    </xf>
    <xf numFmtId="10" fontId="15" fillId="0" borderId="0" xfId="60" applyNumberFormat="1" applyFont="1" applyFill="1">
      <alignment vertical="center"/>
    </xf>
    <xf numFmtId="186" fontId="15" fillId="0" borderId="0" xfId="60" applyNumberFormat="1" applyFont="1" applyFill="1">
      <alignment vertical="center"/>
    </xf>
    <xf numFmtId="3" fontId="15" fillId="0" borderId="0" xfId="60" applyNumberFormat="1" applyFont="1" applyFill="1">
      <alignment vertical="center"/>
    </xf>
    <xf numFmtId="0" fontId="15" fillId="0" borderId="0" xfId="60" applyFont="1" applyBorder="1" applyAlignment="1">
      <alignment horizontal="center" vertical="center"/>
    </xf>
    <xf numFmtId="38" fontId="15" fillId="0" borderId="0" xfId="57" applyFont="1" applyBorder="1" applyAlignment="1">
      <alignment vertical="center"/>
    </xf>
    <xf numFmtId="0" fontId="15" fillId="0" borderId="0" xfId="60" applyFont="1" applyFill="1" applyAlignment="1">
      <alignment horizontal="center" vertical="center"/>
    </xf>
    <xf numFmtId="10" fontId="15" fillId="0" borderId="0" xfId="60" applyNumberFormat="1" applyFont="1" applyFill="1" applyAlignment="1">
      <alignment horizontal="center" vertical="center"/>
    </xf>
    <xf numFmtId="186" fontId="15" fillId="0" borderId="0" xfId="60" applyNumberFormat="1" applyFont="1" applyFill="1" applyAlignment="1">
      <alignment horizontal="center" vertical="center"/>
    </xf>
    <xf numFmtId="3" fontId="15" fillId="0" borderId="0" xfId="60" applyNumberFormat="1" applyFont="1" applyFill="1" applyBorder="1" applyAlignment="1">
      <alignment horizontal="center" vertical="center"/>
    </xf>
    <xf numFmtId="189" fontId="16" fillId="0" borderId="0" xfId="57" applyNumberFormat="1" applyFont="1" applyFill="1" applyBorder="1" applyAlignment="1">
      <alignment horizontal="center" vertical="center"/>
    </xf>
    <xf numFmtId="0" fontId="15" fillId="0" borderId="4" xfId="60" applyFont="1" applyBorder="1" applyAlignment="1">
      <alignment horizontal="center" vertical="center"/>
    </xf>
    <xf numFmtId="0" fontId="15" fillId="0" borderId="4" xfId="60" applyFont="1" applyBorder="1">
      <alignment vertical="center"/>
    </xf>
    <xf numFmtId="0" fontId="15" fillId="0" borderId="4" xfId="60" applyFont="1" applyBorder="1" applyAlignment="1">
      <alignment horizontal="center" vertical="center"/>
    </xf>
    <xf numFmtId="186" fontId="15" fillId="5" borderId="32" xfId="60" applyNumberFormat="1" applyFont="1" applyFill="1" applyBorder="1">
      <alignment vertical="center"/>
    </xf>
    <xf numFmtId="186" fontId="16" fillId="0" borderId="0" xfId="60" applyNumberFormat="1" applyFont="1" applyFill="1">
      <alignment vertical="center"/>
    </xf>
    <xf numFmtId="186" fontId="16" fillId="5" borderId="32" xfId="60" applyNumberFormat="1" applyFont="1" applyFill="1" applyBorder="1">
      <alignment vertical="center"/>
    </xf>
    <xf numFmtId="186" fontId="15" fillId="5" borderId="34" xfId="60" applyNumberFormat="1" applyFont="1" applyFill="1" applyBorder="1">
      <alignment vertical="center"/>
    </xf>
    <xf numFmtId="186" fontId="15" fillId="5" borderId="0" xfId="60" applyNumberFormat="1" applyFont="1" applyFill="1" applyBorder="1">
      <alignment vertical="center"/>
    </xf>
    <xf numFmtId="3" fontId="15" fillId="0" borderId="0" xfId="60" applyNumberFormat="1" applyFont="1" applyFill="1" applyBorder="1">
      <alignment vertical="center"/>
    </xf>
    <xf numFmtId="0" fontId="15" fillId="0" borderId="5" xfId="60" applyFont="1" applyBorder="1" applyAlignment="1">
      <alignment horizontal="center" vertical="center"/>
    </xf>
    <xf numFmtId="0" fontId="15" fillId="0" borderId="6" xfId="60" applyFont="1" applyBorder="1" applyAlignment="1">
      <alignment horizontal="center" vertical="center"/>
    </xf>
    <xf numFmtId="0" fontId="15" fillId="0" borderId="7" xfId="60" applyFont="1" applyBorder="1" applyAlignment="1">
      <alignment horizontal="center" vertical="center"/>
    </xf>
    <xf numFmtId="0" fontId="15" fillId="0" borderId="5" xfId="60" applyFont="1" applyFill="1" applyBorder="1" applyAlignment="1">
      <alignment horizontal="center" vertical="center"/>
    </xf>
    <xf numFmtId="10" fontId="15" fillId="0" borderId="6" xfId="60" applyNumberFormat="1" applyFont="1" applyFill="1" applyBorder="1" applyAlignment="1">
      <alignment horizontal="center" vertical="center"/>
    </xf>
    <xf numFmtId="186" fontId="15" fillId="0" borderId="6" xfId="60" applyNumberFormat="1" applyFont="1" applyFill="1" applyBorder="1" applyAlignment="1">
      <alignment horizontal="center" vertical="center"/>
    </xf>
    <xf numFmtId="3" fontId="15" fillId="0" borderId="6" xfId="60" applyNumberFormat="1" applyFont="1" applyFill="1" applyBorder="1" applyAlignment="1">
      <alignment horizontal="center" vertical="center"/>
    </xf>
    <xf numFmtId="0" fontId="15" fillId="0" borderId="23" xfId="60" applyFont="1" applyFill="1" applyBorder="1" applyAlignment="1">
      <alignment horizontal="center" vertical="center"/>
    </xf>
    <xf numFmtId="186" fontId="15" fillId="0" borderId="30" xfId="60" applyNumberFormat="1" applyFont="1" applyFill="1" applyBorder="1">
      <alignment vertical="center"/>
    </xf>
    <xf numFmtId="186" fontId="15" fillId="0" borderId="0" xfId="60" applyNumberFormat="1" applyFont="1" applyFill="1" applyBorder="1">
      <alignment vertical="center"/>
    </xf>
    <xf numFmtId="186" fontId="16" fillId="5" borderId="29" xfId="60" applyNumberFormat="1" applyFont="1" applyFill="1" applyBorder="1">
      <alignment vertical="center"/>
    </xf>
    <xf numFmtId="190" fontId="15" fillId="0" borderId="17" xfId="60" applyNumberFormat="1" applyFont="1" applyFill="1" applyBorder="1">
      <alignment vertical="center"/>
    </xf>
    <xf numFmtId="186" fontId="15" fillId="0" borderId="17" xfId="60" applyNumberFormat="1" applyFont="1" applyFill="1" applyBorder="1">
      <alignment vertical="center"/>
    </xf>
    <xf numFmtId="3" fontId="15" fillId="0" borderId="17" xfId="60" applyNumberFormat="1" applyFont="1" applyFill="1" applyBorder="1">
      <alignment vertical="center"/>
    </xf>
    <xf numFmtId="186" fontId="15" fillId="0" borderId="30" xfId="60" applyNumberFormat="1" applyFont="1" applyBorder="1">
      <alignment vertical="center"/>
    </xf>
    <xf numFmtId="0" fontId="16" fillId="0" borderId="0" xfId="60" applyFont="1">
      <alignment vertical="center"/>
    </xf>
    <xf numFmtId="187" fontId="15" fillId="0" borderId="0" xfId="60" applyNumberFormat="1" applyFont="1" applyBorder="1" applyAlignment="1">
      <alignment horizontal="left" vertical="center"/>
    </xf>
    <xf numFmtId="0" fontId="15" fillId="0" borderId="15" xfId="60" applyFont="1" applyFill="1" applyBorder="1" applyAlignment="1">
      <alignment horizontal="center" vertical="center" wrapText="1"/>
    </xf>
    <xf numFmtId="0" fontId="15" fillId="6" borderId="12" xfId="60" applyFont="1" applyFill="1" applyBorder="1" applyAlignment="1">
      <alignment vertical="center"/>
    </xf>
    <xf numFmtId="0" fontId="15" fillId="6" borderId="12" xfId="60" applyFont="1" applyFill="1" applyBorder="1" applyAlignment="1">
      <alignment vertical="center" wrapText="1"/>
    </xf>
    <xf numFmtId="0" fontId="15" fillId="6" borderId="12" xfId="60" applyFont="1" applyFill="1" applyBorder="1" applyAlignment="1">
      <alignment horizontal="center" vertical="center"/>
    </xf>
    <xf numFmtId="186" fontId="15" fillId="6" borderId="13" xfId="60" applyNumberFormat="1" applyFont="1" applyFill="1" applyBorder="1">
      <alignment vertical="center"/>
    </xf>
    <xf numFmtId="186" fontId="15" fillId="6" borderId="0" xfId="60" applyNumberFormat="1" applyFont="1" applyFill="1" applyBorder="1">
      <alignment vertical="center"/>
    </xf>
    <xf numFmtId="186" fontId="16" fillId="5" borderId="11" xfId="60" applyNumberFormat="1" applyFont="1" applyFill="1" applyBorder="1">
      <alignment vertical="center"/>
    </xf>
    <xf numFmtId="190" fontId="15" fillId="0" borderId="12" xfId="60" applyNumberFormat="1" applyFont="1" applyFill="1" applyBorder="1">
      <alignment vertical="center"/>
    </xf>
    <xf numFmtId="186" fontId="15" fillId="0" borderId="12" xfId="60" applyNumberFormat="1" applyFont="1" applyFill="1" applyBorder="1">
      <alignment vertical="center"/>
    </xf>
    <xf numFmtId="3" fontId="15" fillId="0" borderId="12" xfId="60" applyNumberFormat="1" applyFont="1" applyFill="1" applyBorder="1">
      <alignment vertical="center"/>
    </xf>
    <xf numFmtId="186" fontId="15" fillId="0" borderId="13" xfId="60" applyNumberFormat="1" applyFont="1" applyBorder="1">
      <alignment vertical="center"/>
    </xf>
    <xf numFmtId="0" fontId="15" fillId="0" borderId="22" xfId="60" applyFont="1" applyFill="1" applyBorder="1" applyAlignment="1">
      <alignment horizontal="center" vertical="center"/>
    </xf>
    <xf numFmtId="0" fontId="15" fillId="0" borderId="12" xfId="60" applyFont="1" applyFill="1" applyBorder="1" applyAlignment="1">
      <alignment vertical="center" wrapText="1"/>
    </xf>
    <xf numFmtId="38" fontId="15" fillId="0" borderId="0" xfId="60" applyNumberFormat="1" applyFont="1" applyBorder="1">
      <alignment vertical="center"/>
    </xf>
    <xf numFmtId="0" fontId="15" fillId="0" borderId="25" xfId="60" applyFont="1" applyFill="1" applyBorder="1" applyAlignment="1">
      <alignment horizontal="center" vertical="center"/>
    </xf>
    <xf numFmtId="0" fontId="15" fillId="6" borderId="26" xfId="60" applyFont="1" applyFill="1" applyBorder="1" applyAlignment="1">
      <alignment vertical="center"/>
    </xf>
    <xf numFmtId="0" fontId="15" fillId="6" borderId="26" xfId="60" applyFont="1" applyFill="1" applyBorder="1" applyAlignment="1">
      <alignment vertical="center" wrapText="1"/>
    </xf>
    <xf numFmtId="0" fontId="15" fillId="6" borderId="26" xfId="60" applyFont="1" applyFill="1" applyBorder="1" applyAlignment="1">
      <alignment horizontal="center" vertical="center"/>
    </xf>
    <xf numFmtId="186" fontId="15" fillId="6" borderId="27" xfId="60" applyNumberFormat="1" applyFont="1" applyFill="1" applyBorder="1">
      <alignment vertical="center"/>
    </xf>
    <xf numFmtId="186" fontId="16" fillId="5" borderId="31" xfId="60" applyNumberFormat="1" applyFont="1" applyFill="1" applyBorder="1">
      <alignment vertical="center"/>
    </xf>
    <xf numFmtId="190" fontId="15" fillId="0" borderId="26" xfId="60" applyNumberFormat="1" applyFont="1" applyFill="1" applyBorder="1">
      <alignment vertical="center"/>
    </xf>
    <xf numFmtId="186" fontId="15" fillId="0" borderId="26" xfId="60" applyNumberFormat="1" applyFont="1" applyFill="1" applyBorder="1">
      <alignment vertical="center"/>
    </xf>
    <xf numFmtId="3" fontId="15" fillId="0" borderId="26" xfId="60" applyNumberFormat="1" applyFont="1" applyFill="1" applyBorder="1">
      <alignment vertical="center"/>
    </xf>
    <xf numFmtId="186" fontId="15" fillId="0" borderId="27" xfId="60" applyNumberFormat="1" applyFont="1" applyBorder="1">
      <alignment vertical="center"/>
    </xf>
    <xf numFmtId="0" fontId="15" fillId="0" borderId="4" xfId="60" applyFont="1" applyFill="1" applyBorder="1" applyAlignment="1">
      <alignment horizontal="center" vertical="center"/>
    </xf>
    <xf numFmtId="0" fontId="15" fillId="0" borderId="24" xfId="60" applyFont="1" applyFill="1" applyBorder="1" applyAlignment="1">
      <alignment horizontal="center" vertical="center"/>
    </xf>
    <xf numFmtId="186" fontId="15" fillId="0" borderId="10" xfId="57" applyNumberFormat="1" applyFont="1" applyFill="1" applyBorder="1" applyAlignment="1">
      <alignment vertical="center"/>
    </xf>
    <xf numFmtId="186" fontId="15" fillId="0" borderId="0" xfId="57" applyNumberFormat="1" applyFont="1" applyFill="1" applyBorder="1" applyAlignment="1">
      <alignment vertical="center"/>
    </xf>
    <xf numFmtId="186" fontId="16" fillId="5" borderId="5" xfId="60" applyNumberFormat="1" applyFont="1" applyFill="1" applyBorder="1">
      <alignment vertical="center"/>
    </xf>
    <xf numFmtId="40" fontId="15" fillId="0" borderId="6" xfId="57" applyNumberFormat="1" applyFont="1" applyFill="1" applyBorder="1" applyAlignment="1">
      <alignment vertical="center"/>
    </xf>
    <xf numFmtId="38" fontId="15" fillId="0" borderId="6" xfId="57" applyFont="1" applyFill="1" applyBorder="1" applyAlignment="1">
      <alignment vertical="center"/>
    </xf>
    <xf numFmtId="38" fontId="15" fillId="0" borderId="7" xfId="57" applyFont="1" applyFill="1" applyBorder="1" applyAlignment="1">
      <alignment vertical="center"/>
    </xf>
    <xf numFmtId="0" fontId="15" fillId="0" borderId="0" xfId="60" applyFont="1" applyFill="1" applyBorder="1" applyAlignment="1">
      <alignment horizontal="center" vertical="center"/>
    </xf>
    <xf numFmtId="38" fontId="15" fillId="0" borderId="0" xfId="57" applyFont="1" applyFill="1" applyBorder="1" applyAlignment="1">
      <alignment vertical="center"/>
    </xf>
    <xf numFmtId="0" fontId="15" fillId="0" borderId="4" xfId="60" applyFont="1" applyFill="1" applyBorder="1">
      <alignment vertical="center"/>
    </xf>
    <xf numFmtId="0" fontId="15" fillId="0" borderId="0" xfId="60" applyFont="1" applyFill="1" applyBorder="1">
      <alignment vertical="center"/>
    </xf>
    <xf numFmtId="0" fontId="15" fillId="0" borderId="4" xfId="60" applyFont="1" applyFill="1" applyBorder="1" applyAlignment="1">
      <alignment horizontal="center" vertical="center"/>
    </xf>
    <xf numFmtId="0" fontId="15" fillId="0" borderId="6" xfId="60" applyFont="1" applyFill="1" applyBorder="1" applyAlignment="1">
      <alignment horizontal="center" vertical="center"/>
    </xf>
    <xf numFmtId="0" fontId="15" fillId="0" borderId="7" xfId="60" applyFont="1" applyFill="1" applyBorder="1" applyAlignment="1">
      <alignment horizontal="center" vertical="center"/>
    </xf>
    <xf numFmtId="186" fontId="15" fillId="0" borderId="14" xfId="60" applyNumberFormat="1" applyFont="1" applyFill="1" applyBorder="1">
      <alignment vertical="center"/>
    </xf>
    <xf numFmtId="0" fontId="15" fillId="6" borderId="28" xfId="60" applyFont="1" applyFill="1" applyBorder="1" applyAlignment="1">
      <alignment horizontal="center" vertical="center" wrapText="1"/>
    </xf>
    <xf numFmtId="38" fontId="15" fillId="6" borderId="10" xfId="57" applyFont="1" applyFill="1" applyBorder="1" applyAlignment="1">
      <alignment vertical="center"/>
    </xf>
    <xf numFmtId="38" fontId="15" fillId="6" borderId="0" xfId="57" applyFont="1" applyFill="1" applyBorder="1" applyAlignment="1">
      <alignment vertical="center"/>
    </xf>
    <xf numFmtId="0" fontId="15" fillId="0" borderId="2" xfId="60" applyFont="1" applyFill="1" applyBorder="1" applyAlignment="1">
      <alignment horizontal="center" vertical="center"/>
    </xf>
    <xf numFmtId="186" fontId="15" fillId="0" borderId="7" xfId="57" applyNumberFormat="1" applyFont="1" applyFill="1" applyBorder="1" applyAlignment="1">
      <alignment vertical="center"/>
    </xf>
    <xf numFmtId="38" fontId="15" fillId="0" borderId="5" xfId="57" applyFont="1" applyFill="1" applyBorder="1" applyAlignment="1">
      <alignment vertical="center"/>
    </xf>
    <xf numFmtId="0" fontId="15" fillId="0" borderId="0" xfId="60" applyFont="1" applyFill="1" applyBorder="1" applyAlignment="1">
      <alignment horizontal="center" vertical="center"/>
    </xf>
    <xf numFmtId="0" fontId="15" fillId="0" borderId="35" xfId="60" applyFont="1" applyFill="1" applyBorder="1" applyAlignment="1">
      <alignment horizontal="center" vertical="center"/>
    </xf>
    <xf numFmtId="10" fontId="15" fillId="0" borderId="18" xfId="60" applyNumberFormat="1" applyFont="1" applyFill="1" applyBorder="1" applyAlignment="1">
      <alignment horizontal="center" vertical="center"/>
    </xf>
    <xf numFmtId="186" fontId="15" fillId="0" borderId="18" xfId="60" applyNumberFormat="1" applyFont="1" applyFill="1" applyBorder="1" applyAlignment="1">
      <alignment horizontal="center" vertical="center"/>
    </xf>
    <xf numFmtId="3" fontId="15" fillId="0" borderId="18" xfId="60" applyNumberFormat="1" applyFont="1" applyFill="1" applyBorder="1" applyAlignment="1">
      <alignment horizontal="center" vertical="center"/>
    </xf>
    <xf numFmtId="0" fontId="15" fillId="0" borderId="19" xfId="60" applyFont="1" applyBorder="1" applyAlignment="1">
      <alignment horizontal="center" vertical="center"/>
    </xf>
    <xf numFmtId="0" fontId="15" fillId="6" borderId="22" xfId="60" applyFont="1" applyFill="1" applyBorder="1" applyAlignment="1">
      <alignment horizontal="center" vertical="center" wrapText="1"/>
    </xf>
    <xf numFmtId="0" fontId="15" fillId="0" borderId="16" xfId="60" applyFont="1" applyFill="1" applyBorder="1" applyAlignment="1">
      <alignment vertical="center" wrapText="1"/>
    </xf>
    <xf numFmtId="0" fontId="15" fillId="0" borderId="20" xfId="60" applyFont="1" applyFill="1" applyBorder="1" applyAlignment="1">
      <alignment horizontal="center" vertical="center"/>
    </xf>
    <xf numFmtId="38" fontId="15" fillId="0" borderId="21" xfId="57" applyFont="1" applyFill="1" applyBorder="1" applyAlignment="1">
      <alignment vertical="center"/>
    </xf>
    <xf numFmtId="0" fontId="15" fillId="0" borderId="2" xfId="60" applyFont="1" applyBorder="1" applyAlignment="1">
      <alignment horizontal="center" vertical="center"/>
    </xf>
    <xf numFmtId="188" fontId="15" fillId="0" borderId="7" xfId="57" applyNumberFormat="1" applyFont="1" applyBorder="1" applyAlignment="1">
      <alignment vertical="center"/>
    </xf>
    <xf numFmtId="188" fontId="15" fillId="0" borderId="0" xfId="57" applyNumberFormat="1" applyFont="1" applyBorder="1" applyAlignment="1">
      <alignment vertical="center"/>
    </xf>
    <xf numFmtId="38" fontId="15" fillId="0" borderId="28" xfId="57" applyFont="1" applyFill="1" applyBorder="1" applyAlignment="1">
      <alignment vertical="center"/>
    </xf>
    <xf numFmtId="38" fontId="15" fillId="0" borderId="33" xfId="57" applyFont="1" applyFill="1" applyBorder="1" applyAlignment="1">
      <alignment vertical="center"/>
    </xf>
    <xf numFmtId="38" fontId="15" fillId="0" borderId="10" xfId="57" applyFont="1" applyFill="1" applyBorder="1" applyAlignment="1">
      <alignment vertical="center"/>
    </xf>
    <xf numFmtId="0" fontId="15" fillId="0" borderId="17" xfId="60" applyFont="1" applyFill="1" applyBorder="1" applyAlignment="1">
      <alignment vertical="center" wrapText="1"/>
    </xf>
    <xf numFmtId="0" fontId="15" fillId="0" borderId="17" xfId="60" applyFont="1" applyFill="1" applyBorder="1" applyAlignment="1">
      <alignment horizontal="center" vertical="center"/>
    </xf>
    <xf numFmtId="0" fontId="15" fillId="0" borderId="22" xfId="60" applyFont="1" applyFill="1" applyBorder="1" applyAlignment="1">
      <alignment horizontal="center" vertical="center" wrapText="1"/>
    </xf>
    <xf numFmtId="0" fontId="15" fillId="0" borderId="20" xfId="60" applyFont="1" applyFill="1" applyBorder="1" applyAlignment="1">
      <alignment vertical="center" wrapText="1"/>
    </xf>
    <xf numFmtId="186" fontId="15" fillId="0" borderId="21" xfId="60" applyNumberFormat="1" applyFont="1" applyFill="1" applyBorder="1">
      <alignment vertical="center"/>
    </xf>
    <xf numFmtId="0" fontId="15" fillId="0" borderId="26" xfId="60" applyFont="1" applyFill="1" applyBorder="1" applyAlignment="1">
      <alignment vertical="center"/>
    </xf>
    <xf numFmtId="0" fontId="15" fillId="0" borderId="26" xfId="60" applyFont="1" applyFill="1" applyBorder="1" applyAlignment="1">
      <alignment vertical="center" wrapText="1"/>
    </xf>
    <xf numFmtId="0" fontId="15" fillId="0" borderId="26" xfId="60" applyFont="1" applyFill="1" applyBorder="1" applyAlignment="1">
      <alignment horizontal="center" vertical="center"/>
    </xf>
    <xf numFmtId="38" fontId="15" fillId="0" borderId="27" xfId="57" applyFont="1" applyFill="1" applyBorder="1" applyAlignment="1">
      <alignment vertical="center"/>
    </xf>
    <xf numFmtId="0" fontId="15" fillId="0" borderId="15" xfId="60" applyFont="1" applyFill="1" applyBorder="1" applyAlignment="1">
      <alignment horizontal="center" vertical="center"/>
    </xf>
    <xf numFmtId="0" fontId="15" fillId="0" borderId="36" xfId="60" applyFont="1" applyFill="1" applyBorder="1" applyAlignment="1">
      <alignment horizontal="center" vertical="center"/>
    </xf>
    <xf numFmtId="38" fontId="15" fillId="0" borderId="4" xfId="57" applyFont="1" applyBorder="1" applyAlignment="1">
      <alignment horizontal="right" vertical="center"/>
    </xf>
    <xf numFmtId="38" fontId="15" fillId="0" borderId="0" xfId="57" applyFont="1" applyBorder="1" applyAlignment="1">
      <alignment horizontal="right" vertical="center"/>
    </xf>
    <xf numFmtId="38" fontId="15" fillId="0" borderId="0" xfId="57" applyFont="1" applyFill="1" applyBorder="1" applyAlignment="1">
      <alignment horizontal="right" vertical="center"/>
    </xf>
    <xf numFmtId="0" fontId="15" fillId="0" borderId="2" xfId="60" applyFont="1" applyBorder="1" applyAlignment="1">
      <alignment horizontal="centerContinuous" vertical="center"/>
    </xf>
    <xf numFmtId="0" fontId="15" fillId="0" borderId="9" xfId="60" applyFont="1" applyBorder="1" applyAlignment="1">
      <alignment horizontal="center" vertical="center"/>
    </xf>
    <xf numFmtId="188" fontId="15" fillId="0" borderId="10" xfId="57" applyNumberFormat="1" applyFont="1" applyBorder="1" applyAlignment="1">
      <alignment vertical="center"/>
    </xf>
    <xf numFmtId="38" fontId="15" fillId="5" borderId="5" xfId="57" applyFont="1" applyFill="1" applyBorder="1" applyAlignment="1">
      <alignment horizontal="right" vertical="center"/>
    </xf>
    <xf numFmtId="10" fontId="15" fillId="0" borderId="6" xfId="62" applyNumberFormat="1" applyFont="1" applyFill="1" applyBorder="1" applyAlignment="1">
      <alignment horizontal="right" vertical="center"/>
    </xf>
    <xf numFmtId="38" fontId="15" fillId="0" borderId="6" xfId="57" applyFont="1" applyFill="1" applyBorder="1" applyAlignment="1">
      <alignment horizontal="right" vertical="center"/>
    </xf>
    <xf numFmtId="38" fontId="15" fillId="0" borderId="0" xfId="57" applyFont="1" applyAlignment="1">
      <alignment horizontal="right" vertical="center"/>
    </xf>
    <xf numFmtId="38" fontId="15" fillId="0" borderId="0" xfId="57" applyFont="1" applyFill="1" applyAlignment="1">
      <alignment horizontal="right" vertical="center"/>
    </xf>
    <xf numFmtId="38" fontId="15" fillId="0" borderId="0" xfId="60" applyNumberFormat="1" applyFont="1">
      <alignment vertical="center"/>
    </xf>
    <xf numFmtId="38" fontId="15" fillId="0" borderId="0" xfId="57" applyFont="1" applyFill="1" applyAlignment="1">
      <alignment vertical="center"/>
    </xf>
    <xf numFmtId="38" fontId="15" fillId="0" borderId="0" xfId="60" applyNumberFormat="1" applyFont="1" applyFill="1">
      <alignment vertical="center"/>
    </xf>
  </cellXfs>
  <cellStyles count="63">
    <cellStyle name="=C:\WINDOWS\SYSTEM32\COMMAND.COM" xfId="1" xr:uid="{00000000-0005-0000-0000-000000000000}"/>
    <cellStyle name="Calc Currency (0)" xfId="2" xr:uid="{00000000-0005-0000-0000-000001000000}"/>
    <cellStyle name="Calc Currency (2)" xfId="3" xr:uid="{00000000-0005-0000-0000-000002000000}"/>
    <cellStyle name="Calc Percent (0)" xfId="4" xr:uid="{00000000-0005-0000-0000-000003000000}"/>
    <cellStyle name="Calc Percent (1)" xfId="5" xr:uid="{00000000-0005-0000-0000-000004000000}"/>
    <cellStyle name="Calc Percent (2)" xfId="6" xr:uid="{00000000-0005-0000-0000-000005000000}"/>
    <cellStyle name="Calc Units (0)" xfId="7" xr:uid="{00000000-0005-0000-0000-000006000000}"/>
    <cellStyle name="Calc Units (1)" xfId="8" xr:uid="{00000000-0005-0000-0000-000007000000}"/>
    <cellStyle name="Calc Units (2)" xfId="9" xr:uid="{00000000-0005-0000-0000-000008000000}"/>
    <cellStyle name="Comma [0]_#6 Temps &amp; Contractors" xfId="10" xr:uid="{00000000-0005-0000-0000-000009000000}"/>
    <cellStyle name="Comma [00]" xfId="11" xr:uid="{00000000-0005-0000-0000-00000A000000}"/>
    <cellStyle name="Comma_#6 Temps &amp; Contractors" xfId="12" xr:uid="{00000000-0005-0000-0000-00000B000000}"/>
    <cellStyle name="Currency [0]_#6 Temps &amp; Contractors" xfId="13" xr:uid="{00000000-0005-0000-0000-00000C000000}"/>
    <cellStyle name="Currency [00]" xfId="14" xr:uid="{00000000-0005-0000-0000-00000D000000}"/>
    <cellStyle name="Currency_#6 Temps &amp; Contractors" xfId="15" xr:uid="{00000000-0005-0000-0000-00000E000000}"/>
    <cellStyle name="Date Short" xfId="16" xr:uid="{00000000-0005-0000-0000-00000F000000}"/>
    <cellStyle name="Enter Currency (0)" xfId="17" xr:uid="{00000000-0005-0000-0000-000010000000}"/>
    <cellStyle name="Enter Currency (2)" xfId="18" xr:uid="{00000000-0005-0000-0000-000011000000}"/>
    <cellStyle name="Enter Units (0)" xfId="19" xr:uid="{00000000-0005-0000-0000-000012000000}"/>
    <cellStyle name="Enter Units (1)" xfId="20" xr:uid="{00000000-0005-0000-0000-000013000000}"/>
    <cellStyle name="Enter Units (2)" xfId="21" xr:uid="{00000000-0005-0000-0000-000014000000}"/>
    <cellStyle name="Followed Hyperlink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Hyperlink" xfId="26" xr:uid="{00000000-0005-0000-0000-000019000000}"/>
    <cellStyle name="Input [yellow]" xfId="27" xr:uid="{00000000-0005-0000-0000-00001A000000}"/>
    <cellStyle name="Link Currency (0)" xfId="28" xr:uid="{00000000-0005-0000-0000-00001B000000}"/>
    <cellStyle name="Link Currency (2)" xfId="29" xr:uid="{00000000-0005-0000-0000-00001C000000}"/>
    <cellStyle name="Link Units (0)" xfId="30" xr:uid="{00000000-0005-0000-0000-00001D000000}"/>
    <cellStyle name="Link Units (1)" xfId="31" xr:uid="{00000000-0005-0000-0000-00001E000000}"/>
    <cellStyle name="Link Units (2)" xfId="32" xr:uid="{00000000-0005-0000-0000-00001F000000}"/>
    <cellStyle name="Normal - Style1" xfId="33" xr:uid="{00000000-0005-0000-0000-000020000000}"/>
    <cellStyle name="Normal_# 41-Market &amp;Trends" xfId="34" xr:uid="{00000000-0005-0000-0000-000021000000}"/>
    <cellStyle name="ParaBirimi [0]_RESULTS" xfId="35" xr:uid="{00000000-0005-0000-0000-000022000000}"/>
    <cellStyle name="ParaBirimi_RESULTS" xfId="36" xr:uid="{00000000-0005-0000-0000-000023000000}"/>
    <cellStyle name="Percent [0]" xfId="37" xr:uid="{00000000-0005-0000-0000-000024000000}"/>
    <cellStyle name="Percent [00]" xfId="38" xr:uid="{00000000-0005-0000-0000-000025000000}"/>
    <cellStyle name="Percent [2]" xfId="39" xr:uid="{00000000-0005-0000-0000-000026000000}"/>
    <cellStyle name="Percent_#6 Temps &amp; Contractors" xfId="40" xr:uid="{00000000-0005-0000-0000-000027000000}"/>
    <cellStyle name="PrePop Currency (0)" xfId="41" xr:uid="{00000000-0005-0000-0000-000028000000}"/>
    <cellStyle name="PrePop Currency (2)" xfId="42" xr:uid="{00000000-0005-0000-0000-000029000000}"/>
    <cellStyle name="PrePop Units (0)" xfId="43" xr:uid="{00000000-0005-0000-0000-00002A000000}"/>
    <cellStyle name="PrePop Units (1)" xfId="44" xr:uid="{00000000-0005-0000-0000-00002B000000}"/>
    <cellStyle name="PrePop Units (2)" xfId="45" xr:uid="{00000000-0005-0000-0000-00002C000000}"/>
    <cellStyle name="Text Indent A" xfId="46" xr:uid="{00000000-0005-0000-0000-00002D000000}"/>
    <cellStyle name="Text Indent B" xfId="47" xr:uid="{00000000-0005-0000-0000-00002E000000}"/>
    <cellStyle name="Text Indent C" xfId="48" xr:uid="{00000000-0005-0000-0000-00002F000000}"/>
    <cellStyle name="Virg・ [0]_RESULTS" xfId="49" xr:uid="{00000000-0005-0000-0000-000030000000}"/>
    <cellStyle name="Virg・_RESULTS" xfId="50" xr:uid="{00000000-0005-0000-0000-000031000000}"/>
    <cellStyle name="ﾄ褊褂燾・[0]_PERSONAL" xfId="51" xr:uid="{00000000-0005-0000-0000-000032000000}"/>
    <cellStyle name="ﾄ褊褂燾饑PERSONAL" xfId="52" xr:uid="{00000000-0005-0000-0000-000033000000}"/>
    <cellStyle name="パーセント" xfId="62" builtinId="5"/>
    <cellStyle name="ﾎ磊隆_PERSONAL" xfId="53" xr:uid="{00000000-0005-0000-0000-000035000000}"/>
    <cellStyle name="ﾔ竟瑙糺・[0]_PERSONAL" xfId="54" xr:uid="{00000000-0005-0000-0000-000036000000}"/>
    <cellStyle name="ﾔ竟瑙糺饑PERSONAL" xfId="55" xr:uid="{00000000-0005-0000-0000-000037000000}"/>
    <cellStyle name="橋岡" xfId="56" xr:uid="{00000000-0005-0000-0000-000038000000}"/>
    <cellStyle name="桁区切り" xfId="57" builtinId="6"/>
    <cellStyle name="通浦 [0.00]_laroux" xfId="58" xr:uid="{00000000-0005-0000-0000-00003A000000}"/>
    <cellStyle name="通浦_laroux" xfId="59" xr:uid="{00000000-0005-0000-0000-00003B000000}"/>
    <cellStyle name="標準" xfId="0" builtinId="0"/>
    <cellStyle name="標準_（2007.1.19）契約目的物件部分引渡書表紙（様式工-31）" xfId="60" xr:uid="{00000000-0005-0000-0000-00003D000000}"/>
    <cellStyle name="未定義" xfId="61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63"/>
  <sheetViews>
    <sheetView tabSelected="1" view="pageBreakPreview" zoomScaleNormal="100" zoomScaleSheetLayoutView="100" workbookViewId="0">
      <selection activeCell="D56" sqref="D56"/>
    </sheetView>
  </sheetViews>
  <sheetFormatPr defaultRowHeight="13.5" x14ac:dyDescent="0.15"/>
  <cols>
    <col min="1" max="1" width="1.625" style="24" customWidth="1"/>
    <col min="2" max="2" width="13.875" style="24" bestFit="1" customWidth="1"/>
    <col min="3" max="3" width="20.5" style="24" bestFit="1" customWidth="1"/>
    <col min="4" max="4" width="18.375" style="24" bestFit="1" customWidth="1"/>
    <col min="5" max="6" width="5.625" style="24" bestFit="1" customWidth="1"/>
    <col min="7" max="7" width="11.625" style="24" bestFit="1" customWidth="1"/>
    <col min="8" max="8" width="13.875" style="24" bestFit="1" customWidth="1"/>
    <col min="9" max="9" width="1.625" style="25" customWidth="1"/>
    <col min="10" max="10" width="16.125" style="26" bestFit="1" customWidth="1"/>
    <col min="11" max="11" width="9.5" style="27" bestFit="1" customWidth="1"/>
    <col min="12" max="13" width="12.75" style="28" bestFit="1" customWidth="1"/>
    <col min="14" max="14" width="12.75" style="29" bestFit="1" customWidth="1"/>
    <col min="15" max="15" width="17.25" style="24" bestFit="1" customWidth="1"/>
    <col min="16" max="16" width="53.875" style="24" bestFit="1" customWidth="1"/>
    <col min="17" max="17" width="11.875" style="25" bestFit="1" customWidth="1"/>
    <col min="18" max="35" width="9" style="25"/>
    <col min="36" max="16384" width="9" style="24"/>
  </cols>
  <sheetData>
    <row r="1" spans="2:17" ht="15" customHeight="1" x14ac:dyDescent="0.15">
      <c r="B1" s="24" t="s">
        <v>50</v>
      </c>
    </row>
    <row r="2" spans="2:17" ht="15" customHeight="1" thickBot="1" x14ac:dyDescent="0.2">
      <c r="B2" s="1"/>
      <c r="C2" s="1"/>
      <c r="D2" s="30"/>
      <c r="E2" s="30"/>
      <c r="F2" s="30"/>
      <c r="G2" s="30"/>
      <c r="H2" s="31"/>
      <c r="I2" s="31"/>
      <c r="J2" s="32" t="s">
        <v>61</v>
      </c>
      <c r="K2" s="33" t="s">
        <v>3</v>
      </c>
      <c r="L2" s="34" t="s">
        <v>62</v>
      </c>
      <c r="M2" s="34" t="s">
        <v>2</v>
      </c>
      <c r="N2" s="35" t="s">
        <v>20</v>
      </c>
      <c r="O2" s="36">
        <v>0.1</v>
      </c>
    </row>
    <row r="3" spans="2:17" ht="15" customHeight="1" thickBot="1" x14ac:dyDescent="0.2">
      <c r="B3" s="97" t="s">
        <v>5</v>
      </c>
      <c r="C3" s="6" t="s">
        <v>45</v>
      </c>
      <c r="D3" s="38"/>
      <c r="E3" s="25"/>
      <c r="F3" s="37" t="s">
        <v>6</v>
      </c>
      <c r="G3" s="39" t="s">
        <v>46</v>
      </c>
      <c r="H3" s="15"/>
      <c r="I3" s="21"/>
      <c r="J3" s="40">
        <f>SUBTOTAL(9,J6:J52)</f>
        <v>123506789</v>
      </c>
      <c r="K3" s="41"/>
      <c r="L3" s="42">
        <v>12345678</v>
      </c>
      <c r="M3" s="42">
        <v>24681012</v>
      </c>
      <c r="N3" s="43">
        <f>TRUNC((J3+L3+M3)*0.1,0)</f>
        <v>16053347</v>
      </c>
      <c r="O3" s="44">
        <f>SUM(J3:N3)</f>
        <v>176586826</v>
      </c>
    </row>
    <row r="4" spans="2:17" ht="15" customHeight="1" x14ac:dyDescent="0.15">
      <c r="N4" s="45"/>
      <c r="O4" s="25"/>
    </row>
    <row r="5" spans="2:17" ht="15" customHeight="1" x14ac:dyDescent="0.15">
      <c r="B5" s="46" t="s">
        <v>53</v>
      </c>
      <c r="C5" s="47" t="s">
        <v>7</v>
      </c>
      <c r="D5" s="47" t="s">
        <v>54</v>
      </c>
      <c r="E5" s="47" t="s">
        <v>55</v>
      </c>
      <c r="F5" s="47" t="s">
        <v>56</v>
      </c>
      <c r="G5" s="47" t="s">
        <v>8</v>
      </c>
      <c r="H5" s="48" t="s">
        <v>9</v>
      </c>
      <c r="I5" s="30"/>
      <c r="J5" s="49" t="s">
        <v>17</v>
      </c>
      <c r="K5" s="50" t="s">
        <v>13</v>
      </c>
      <c r="L5" s="51" t="s">
        <v>14</v>
      </c>
      <c r="M5" s="51" t="s">
        <v>15</v>
      </c>
      <c r="N5" s="52" t="s">
        <v>16</v>
      </c>
      <c r="O5" s="48" t="s">
        <v>4</v>
      </c>
    </row>
    <row r="6" spans="2:17" ht="15" customHeight="1" x14ac:dyDescent="0.15">
      <c r="B6" s="53" t="s">
        <v>57</v>
      </c>
      <c r="C6" s="22" t="s">
        <v>51</v>
      </c>
      <c r="D6" s="22" t="s">
        <v>26</v>
      </c>
      <c r="E6" s="8" t="s">
        <v>27</v>
      </c>
      <c r="F6" s="9">
        <v>39</v>
      </c>
      <c r="G6" s="8" t="s">
        <v>10</v>
      </c>
      <c r="H6" s="54">
        <f>O6+(O53-O54)</f>
        <v>142977414.47026402</v>
      </c>
      <c r="I6" s="55"/>
      <c r="J6" s="56">
        <v>100000000</v>
      </c>
      <c r="K6" s="57">
        <f>J6/$J$53</f>
        <v>0.80967209017149655</v>
      </c>
      <c r="L6" s="58">
        <f>TRUNC($L$3*K6,0)</f>
        <v>9995950</v>
      </c>
      <c r="M6" s="58">
        <f>TRUNC($M$3*K6,0)</f>
        <v>19983526</v>
      </c>
      <c r="N6" s="59">
        <f>TRUNC((J6+L6+M6)*$O$2,0)</f>
        <v>12997947</v>
      </c>
      <c r="O6" s="60">
        <f>TRUNC(J6+SUM(L6:N6),0)</f>
        <v>142977423</v>
      </c>
      <c r="P6" s="61"/>
      <c r="Q6" s="62"/>
    </row>
    <row r="7" spans="2:17" ht="15" customHeight="1" x14ac:dyDescent="0.15">
      <c r="B7" s="63" t="s">
        <v>78</v>
      </c>
      <c r="C7" s="64" t="s">
        <v>23</v>
      </c>
      <c r="D7" s="65" t="s">
        <v>11</v>
      </c>
      <c r="E7" s="66" t="s">
        <v>0</v>
      </c>
      <c r="F7" s="66">
        <v>15</v>
      </c>
      <c r="G7" s="66" t="s">
        <v>10</v>
      </c>
      <c r="H7" s="67">
        <f t="shared" ref="H7:H16" si="0">O7</f>
        <v>32884806</v>
      </c>
      <c r="I7" s="68"/>
      <c r="J7" s="69">
        <v>23000000</v>
      </c>
      <c r="K7" s="70">
        <f>J7/$J$53</f>
        <v>0.1862245807394442</v>
      </c>
      <c r="L7" s="71">
        <f>TRUNC($L$3*K7,0)</f>
        <v>2299068</v>
      </c>
      <c r="M7" s="71">
        <f>TRUNC($M$3*K7,0)</f>
        <v>4596211</v>
      </c>
      <c r="N7" s="72">
        <f>TRUNC((J7+L7+M7)*$O$2,0)</f>
        <v>2989527</v>
      </c>
      <c r="O7" s="73">
        <f t="shared" ref="O7:O16" si="1">TRUNC(J7+SUM(L7:N7),0)</f>
        <v>32884806</v>
      </c>
    </row>
    <row r="8" spans="2:17" ht="15" customHeight="1" x14ac:dyDescent="0.15">
      <c r="B8" s="74"/>
      <c r="C8" s="23" t="s">
        <v>12</v>
      </c>
      <c r="D8" s="75" t="s">
        <v>21</v>
      </c>
      <c r="E8" s="4" t="s">
        <v>1</v>
      </c>
      <c r="F8" s="4">
        <v>8</v>
      </c>
      <c r="G8" s="66" t="s">
        <v>10</v>
      </c>
      <c r="H8" s="67">
        <f t="shared" si="0"/>
        <v>467232</v>
      </c>
      <c r="I8" s="68"/>
      <c r="J8" s="69">
        <v>326789</v>
      </c>
      <c r="K8" s="70">
        <f>J8/$J$53</f>
        <v>2.6459193267505321E-3</v>
      </c>
      <c r="L8" s="71">
        <f>TRUNC($L$3*K8,0)</f>
        <v>32665</v>
      </c>
      <c r="M8" s="71">
        <f>TRUNC($M$3*K8,0)</f>
        <v>65303</v>
      </c>
      <c r="N8" s="72">
        <f>TRUNC((J8+L8+M8)*$O$2,0)</f>
        <v>42475</v>
      </c>
      <c r="O8" s="73">
        <f t="shared" si="1"/>
        <v>467232</v>
      </c>
      <c r="Q8" s="76"/>
    </row>
    <row r="9" spans="2:17" ht="15" customHeight="1" x14ac:dyDescent="0.15">
      <c r="B9" s="74"/>
      <c r="C9" s="23" t="s">
        <v>12</v>
      </c>
      <c r="D9" s="65" t="s">
        <v>33</v>
      </c>
      <c r="E9" s="4" t="s">
        <v>1</v>
      </c>
      <c r="F9" s="4">
        <v>8</v>
      </c>
      <c r="G9" s="66" t="s">
        <v>10</v>
      </c>
      <c r="H9" s="67">
        <f t="shared" si="0"/>
        <v>28594</v>
      </c>
      <c r="I9" s="68"/>
      <c r="J9" s="69">
        <v>20000</v>
      </c>
      <c r="K9" s="70">
        <f>J9/$J$53</f>
        <v>1.6193441803429931E-4</v>
      </c>
      <c r="L9" s="71">
        <f>TRUNC($L$3*K9,0)</f>
        <v>1999</v>
      </c>
      <c r="M9" s="71">
        <f>TRUNC($M$3*K9,0)</f>
        <v>3996</v>
      </c>
      <c r="N9" s="72">
        <f>TRUNC((J9+L9+M9)*$O$2,0)</f>
        <v>2599</v>
      </c>
      <c r="O9" s="73">
        <f t="shared" si="1"/>
        <v>28594</v>
      </c>
      <c r="P9" s="61">
        <v>1</v>
      </c>
    </row>
    <row r="10" spans="2:17" ht="15" customHeight="1" x14ac:dyDescent="0.15">
      <c r="B10" s="74"/>
      <c r="C10" s="64" t="s">
        <v>34</v>
      </c>
      <c r="D10" s="65" t="s">
        <v>35</v>
      </c>
      <c r="E10" s="66" t="s">
        <v>37</v>
      </c>
      <c r="F10" s="66">
        <v>13</v>
      </c>
      <c r="G10" s="66" t="s">
        <v>10</v>
      </c>
      <c r="H10" s="67">
        <f t="shared" si="0"/>
        <v>14296</v>
      </c>
      <c r="I10" s="68"/>
      <c r="J10" s="69">
        <v>10000</v>
      </c>
      <c r="K10" s="70">
        <f>J10/$J$53</f>
        <v>8.0967209017149657E-5</v>
      </c>
      <c r="L10" s="71">
        <f>TRUNC($L$3*K10,0)</f>
        <v>999</v>
      </c>
      <c r="M10" s="71">
        <f>TRUNC($M$3*K10,0)</f>
        <v>1998</v>
      </c>
      <c r="N10" s="72">
        <f>TRUNC((J10+L10+M10)*$O$2,0)</f>
        <v>1299</v>
      </c>
      <c r="O10" s="73">
        <f t="shared" si="1"/>
        <v>14296</v>
      </c>
      <c r="P10" s="61"/>
    </row>
    <row r="11" spans="2:17" ht="15" customHeight="1" x14ac:dyDescent="0.15">
      <c r="B11" s="74"/>
      <c r="C11" s="64" t="s">
        <v>36</v>
      </c>
      <c r="D11" s="65" t="s">
        <v>11</v>
      </c>
      <c r="E11" s="66" t="s">
        <v>38</v>
      </c>
      <c r="F11" s="66">
        <v>15</v>
      </c>
      <c r="G11" s="66" t="s">
        <v>10</v>
      </c>
      <c r="H11" s="67">
        <f t="shared" si="0"/>
        <v>14296</v>
      </c>
      <c r="I11" s="68"/>
      <c r="J11" s="69">
        <v>10000</v>
      </c>
      <c r="K11" s="70">
        <f>J11/$J$53</f>
        <v>8.0967209017149657E-5</v>
      </c>
      <c r="L11" s="71">
        <f>TRUNC($L$3*K11,0)</f>
        <v>999</v>
      </c>
      <c r="M11" s="71">
        <f>TRUNC($M$3*K11,0)</f>
        <v>1998</v>
      </c>
      <c r="N11" s="72">
        <f>TRUNC((J11+L11+M11)*$O$2,0)</f>
        <v>1299</v>
      </c>
      <c r="O11" s="73">
        <f t="shared" si="1"/>
        <v>14296</v>
      </c>
      <c r="P11" s="61"/>
    </row>
    <row r="12" spans="2:17" ht="15" customHeight="1" x14ac:dyDescent="0.15">
      <c r="B12" s="74"/>
      <c r="C12" s="64" t="s">
        <v>39</v>
      </c>
      <c r="D12" s="65"/>
      <c r="E12" s="66" t="s">
        <v>43</v>
      </c>
      <c r="F12" s="66">
        <v>15</v>
      </c>
      <c r="G12" s="66" t="s">
        <v>10</v>
      </c>
      <c r="H12" s="67">
        <f t="shared" si="0"/>
        <v>14296</v>
      </c>
      <c r="I12" s="68"/>
      <c r="J12" s="69">
        <v>10000</v>
      </c>
      <c r="K12" s="70">
        <f>J12/$J$53</f>
        <v>8.0967209017149657E-5</v>
      </c>
      <c r="L12" s="71">
        <f>TRUNC($L$3*K12,0)</f>
        <v>999</v>
      </c>
      <c r="M12" s="71">
        <f>TRUNC($M$3*K12,0)</f>
        <v>1998</v>
      </c>
      <c r="N12" s="72">
        <f>TRUNC((J12+L12+M12)*$O$2,0)</f>
        <v>1299</v>
      </c>
      <c r="O12" s="73">
        <f t="shared" si="1"/>
        <v>14296</v>
      </c>
      <c r="P12" s="61"/>
    </row>
    <row r="13" spans="2:17" ht="15" customHeight="1" x14ac:dyDescent="0.15">
      <c r="B13" s="74"/>
      <c r="C13" s="64" t="s">
        <v>40</v>
      </c>
      <c r="D13" s="65"/>
      <c r="E13" s="66" t="s">
        <v>44</v>
      </c>
      <c r="F13" s="66">
        <v>15</v>
      </c>
      <c r="G13" s="66" t="s">
        <v>10</v>
      </c>
      <c r="H13" s="67">
        <f t="shared" si="0"/>
        <v>14296</v>
      </c>
      <c r="I13" s="68"/>
      <c r="J13" s="69">
        <v>10000</v>
      </c>
      <c r="K13" s="70">
        <f>J13/$J$53</f>
        <v>8.0967209017149657E-5</v>
      </c>
      <c r="L13" s="71">
        <f>TRUNC($L$3*K13,0)</f>
        <v>999</v>
      </c>
      <c r="M13" s="71">
        <f>TRUNC($M$3*K13,0)</f>
        <v>1998</v>
      </c>
      <c r="N13" s="72">
        <f>TRUNC((J13+L13+M13)*$O$2,0)</f>
        <v>1299</v>
      </c>
      <c r="O13" s="73">
        <f t="shared" si="1"/>
        <v>14296</v>
      </c>
      <c r="P13" s="61"/>
    </row>
    <row r="14" spans="2:17" ht="15" customHeight="1" x14ac:dyDescent="0.15">
      <c r="B14" s="74"/>
      <c r="C14" s="64" t="s">
        <v>63</v>
      </c>
      <c r="D14" s="65"/>
      <c r="E14" s="66" t="s">
        <v>64</v>
      </c>
      <c r="F14" s="66">
        <v>12</v>
      </c>
      <c r="G14" s="66" t="s">
        <v>10</v>
      </c>
      <c r="H14" s="67">
        <f t="shared" ref="H14:H15" si="2">O14</f>
        <v>14296</v>
      </c>
      <c r="I14" s="68"/>
      <c r="J14" s="69">
        <v>10000</v>
      </c>
      <c r="K14" s="70">
        <f>J14/$J$53</f>
        <v>8.0967209017149657E-5</v>
      </c>
      <c r="L14" s="71">
        <f t="shared" ref="L14:L15" si="3">TRUNC($L$3*K14,0)</f>
        <v>999</v>
      </c>
      <c r="M14" s="71">
        <f t="shared" ref="M14:M15" si="4">TRUNC($M$3*K14,0)</f>
        <v>1998</v>
      </c>
      <c r="N14" s="72">
        <f t="shared" ref="N14:N15" si="5">TRUNC((J14+L14+M14)*$O$2,0)</f>
        <v>1299</v>
      </c>
      <c r="O14" s="73">
        <f t="shared" ref="O14:O15" si="6">TRUNC(J14+SUM(L14:N14),0)</f>
        <v>14296</v>
      </c>
      <c r="P14" s="61"/>
    </row>
    <row r="15" spans="2:17" ht="15" customHeight="1" x14ac:dyDescent="0.15">
      <c r="B15" s="74"/>
      <c r="C15" s="64" t="s">
        <v>65</v>
      </c>
      <c r="D15" s="65"/>
      <c r="E15" s="66" t="s">
        <v>1</v>
      </c>
      <c r="F15" s="66">
        <v>8</v>
      </c>
      <c r="G15" s="66" t="s">
        <v>10</v>
      </c>
      <c r="H15" s="67">
        <f t="shared" si="2"/>
        <v>14296</v>
      </c>
      <c r="I15" s="68"/>
      <c r="J15" s="69">
        <v>10000</v>
      </c>
      <c r="K15" s="70">
        <f>J15/$J$53</f>
        <v>8.0967209017149657E-5</v>
      </c>
      <c r="L15" s="71">
        <f t="shared" si="3"/>
        <v>999</v>
      </c>
      <c r="M15" s="71">
        <f t="shared" si="4"/>
        <v>1998</v>
      </c>
      <c r="N15" s="72">
        <f t="shared" si="5"/>
        <v>1299</v>
      </c>
      <c r="O15" s="73">
        <f t="shared" si="6"/>
        <v>14296</v>
      </c>
      <c r="P15" s="61"/>
    </row>
    <row r="16" spans="2:17" ht="15" customHeight="1" x14ac:dyDescent="0.15">
      <c r="B16" s="74"/>
      <c r="C16" s="64" t="s">
        <v>41</v>
      </c>
      <c r="D16" s="65" t="s">
        <v>42</v>
      </c>
      <c r="E16" s="66" t="s">
        <v>22</v>
      </c>
      <c r="F16" s="66">
        <v>18</v>
      </c>
      <c r="G16" s="66" t="s">
        <v>10</v>
      </c>
      <c r="H16" s="67">
        <f t="shared" si="0"/>
        <v>14296</v>
      </c>
      <c r="I16" s="68"/>
      <c r="J16" s="69">
        <v>10000</v>
      </c>
      <c r="K16" s="70">
        <f>J16/$J$53</f>
        <v>8.0967209017149657E-5</v>
      </c>
      <c r="L16" s="71">
        <f>TRUNC($L$3*K16,0)</f>
        <v>999</v>
      </c>
      <c r="M16" s="71">
        <f>TRUNC($M$3*K16,0)</f>
        <v>1998</v>
      </c>
      <c r="N16" s="72">
        <f>TRUNC((J16+L16+M16)*$O$2,0)</f>
        <v>1299</v>
      </c>
      <c r="O16" s="73">
        <f t="shared" si="1"/>
        <v>14296</v>
      </c>
      <c r="P16" s="61"/>
    </row>
    <row r="17" spans="2:18" ht="15" customHeight="1" x14ac:dyDescent="0.15">
      <c r="B17" s="77"/>
      <c r="C17" s="78"/>
      <c r="D17" s="79"/>
      <c r="E17" s="80"/>
      <c r="F17" s="80"/>
      <c r="G17" s="80"/>
      <c r="H17" s="81"/>
      <c r="I17" s="68"/>
      <c r="J17" s="82"/>
      <c r="K17" s="83">
        <f>J17/$J$53</f>
        <v>0</v>
      </c>
      <c r="L17" s="84">
        <f>TRUNC($L$3*K17,0)</f>
        <v>0</v>
      </c>
      <c r="M17" s="84">
        <f>TRUNC($M$3*K17,0)</f>
        <v>0</v>
      </c>
      <c r="N17" s="85">
        <f>TRUNC((J17+L17+M17)*$O$2,0)</f>
        <v>0</v>
      </c>
      <c r="O17" s="86">
        <f t="shared" ref="O17" si="7">TRUNC(J17+SUM(L17:N17),0)</f>
        <v>0</v>
      </c>
    </row>
    <row r="18" spans="2:18" ht="15" customHeight="1" x14ac:dyDescent="0.15">
      <c r="B18" s="16" t="s">
        <v>58</v>
      </c>
      <c r="C18" s="17"/>
      <c r="D18" s="87"/>
      <c r="E18" s="87"/>
      <c r="F18" s="87"/>
      <c r="G18" s="88"/>
      <c r="H18" s="89">
        <f>SUBTOTAL(9,H6:H17)</f>
        <v>176458118.47026402</v>
      </c>
      <c r="I18" s="90"/>
      <c r="J18" s="91">
        <f>SUBTOTAL(9,J6:J17)</f>
        <v>123416789</v>
      </c>
      <c r="K18" s="92"/>
      <c r="L18" s="93">
        <f>SUBTOTAL(9,L6:L17)</f>
        <v>12336675</v>
      </c>
      <c r="M18" s="93">
        <f>SUBTOTAL(9,M6:M17)</f>
        <v>24663022</v>
      </c>
      <c r="N18" s="93">
        <f>SUBTOTAL(9,N6:N17)</f>
        <v>16041641</v>
      </c>
      <c r="O18" s="94">
        <f>SUBTOTAL(9,O6:O17)</f>
        <v>176458127</v>
      </c>
    </row>
    <row r="19" spans="2:18" ht="15" customHeight="1" x14ac:dyDescent="0.15">
      <c r="B19" s="5"/>
      <c r="C19" s="5"/>
      <c r="D19" s="95"/>
      <c r="E19" s="95"/>
      <c r="F19" s="95"/>
      <c r="G19" s="95"/>
      <c r="H19" s="96"/>
      <c r="I19" s="96"/>
      <c r="J19" s="96"/>
      <c r="K19" s="96"/>
      <c r="L19" s="96"/>
      <c r="M19" s="96"/>
      <c r="N19" s="96"/>
      <c r="O19" s="96"/>
    </row>
    <row r="20" spans="2:18" ht="15" customHeight="1" x14ac:dyDescent="0.15">
      <c r="B20" s="97" t="s">
        <v>5</v>
      </c>
      <c r="C20" s="6" t="str">
        <f>C3</f>
        <v>○○病院</v>
      </c>
      <c r="D20" s="97"/>
      <c r="E20" s="98"/>
      <c r="F20" s="87" t="s">
        <v>6</v>
      </c>
      <c r="G20" s="99" t="s">
        <v>47</v>
      </c>
      <c r="H20" s="14"/>
      <c r="I20" s="10"/>
    </row>
    <row r="21" spans="2:18" ht="15" customHeight="1" x14ac:dyDescent="0.15">
      <c r="B21" s="26"/>
      <c r="C21" s="26"/>
      <c r="D21" s="26"/>
      <c r="E21" s="26"/>
      <c r="F21" s="26"/>
      <c r="G21" s="26"/>
      <c r="H21" s="26"/>
      <c r="I21" s="98"/>
    </row>
    <row r="22" spans="2:18" ht="15" customHeight="1" x14ac:dyDescent="0.15">
      <c r="B22" s="49" t="s">
        <v>53</v>
      </c>
      <c r="C22" s="100" t="s">
        <v>7</v>
      </c>
      <c r="D22" s="100" t="s">
        <v>54</v>
      </c>
      <c r="E22" s="100" t="s">
        <v>55</v>
      </c>
      <c r="F22" s="100" t="s">
        <v>56</v>
      </c>
      <c r="G22" s="100" t="s">
        <v>8</v>
      </c>
      <c r="H22" s="101" t="s">
        <v>9</v>
      </c>
      <c r="I22" s="95"/>
      <c r="J22" s="49" t="s">
        <v>17</v>
      </c>
      <c r="K22" s="50" t="s">
        <v>13</v>
      </c>
      <c r="L22" s="51" t="s">
        <v>14</v>
      </c>
      <c r="M22" s="51" t="s">
        <v>15</v>
      </c>
      <c r="N22" s="52" t="s">
        <v>16</v>
      </c>
      <c r="O22" s="48" t="s">
        <v>4</v>
      </c>
    </row>
    <row r="23" spans="2:18" ht="15" customHeight="1" x14ac:dyDescent="0.15">
      <c r="B23" s="74" t="s">
        <v>57</v>
      </c>
      <c r="C23" s="22" t="s">
        <v>51</v>
      </c>
      <c r="D23" s="20" t="s">
        <v>26</v>
      </c>
      <c r="E23" s="2" t="s">
        <v>28</v>
      </c>
      <c r="F23" s="3">
        <v>39</v>
      </c>
      <c r="G23" s="2" t="s">
        <v>10</v>
      </c>
      <c r="H23" s="102">
        <f>O23</f>
        <v>14296</v>
      </c>
      <c r="I23" s="55"/>
      <c r="J23" s="56">
        <v>10000</v>
      </c>
      <c r="K23" s="57">
        <f>J23/$J$53</f>
        <v>8.0967209017149657E-5</v>
      </c>
      <c r="L23" s="58">
        <f>$L$3*K23</f>
        <v>999.59509108442614</v>
      </c>
      <c r="M23" s="58">
        <f>$M$3*K23</f>
        <v>1998.352657358779</v>
      </c>
      <c r="N23" s="59">
        <f>TRUNC((J23+L23+M23)*$O$2,0)</f>
        <v>1299</v>
      </c>
      <c r="O23" s="60">
        <f t="shared" ref="O23:O25" si="8">TRUNC(J23+SUM(L23:N23),0)</f>
        <v>14296</v>
      </c>
      <c r="P23" s="61"/>
      <c r="Q23" s="62"/>
    </row>
    <row r="24" spans="2:18" ht="15" customHeight="1" x14ac:dyDescent="0.15">
      <c r="B24" s="63" t="s">
        <v>78</v>
      </c>
      <c r="C24" s="64" t="s">
        <v>23</v>
      </c>
      <c r="D24" s="65" t="s">
        <v>18</v>
      </c>
      <c r="E24" s="66" t="s">
        <v>19</v>
      </c>
      <c r="F24" s="66">
        <v>15</v>
      </c>
      <c r="G24" s="66" t="s">
        <v>10</v>
      </c>
      <c r="H24" s="67">
        <f>O24</f>
        <v>14296</v>
      </c>
      <c r="I24" s="68"/>
      <c r="J24" s="69">
        <v>10000</v>
      </c>
      <c r="K24" s="70">
        <f>J24/$J$53</f>
        <v>8.0967209017149657E-5</v>
      </c>
      <c r="L24" s="71">
        <f>$L$3*K24</f>
        <v>999.59509108442614</v>
      </c>
      <c r="M24" s="71">
        <f>$M$3*K24</f>
        <v>1998.352657358779</v>
      </c>
      <c r="N24" s="72">
        <f>TRUNC((J24+L24+M24)*$O$2,0)</f>
        <v>1299</v>
      </c>
      <c r="O24" s="73">
        <f t="shared" si="8"/>
        <v>14296</v>
      </c>
    </row>
    <row r="25" spans="2:18" ht="15" customHeight="1" x14ac:dyDescent="0.15">
      <c r="B25" s="74"/>
      <c r="C25" s="64" t="s">
        <v>23</v>
      </c>
      <c r="D25" s="65" t="s">
        <v>11</v>
      </c>
      <c r="E25" s="66" t="s">
        <v>0</v>
      </c>
      <c r="F25" s="66">
        <v>15</v>
      </c>
      <c r="G25" s="66" t="s">
        <v>10</v>
      </c>
      <c r="H25" s="67">
        <f>O25</f>
        <v>14296</v>
      </c>
      <c r="I25" s="68"/>
      <c r="J25" s="69">
        <v>10000</v>
      </c>
      <c r="K25" s="70">
        <f>J25/$J$53</f>
        <v>8.0967209017149657E-5</v>
      </c>
      <c r="L25" s="71">
        <f>$L$3*K25</f>
        <v>999.59509108442614</v>
      </c>
      <c r="M25" s="71">
        <f>$M$3*K25</f>
        <v>1998.352657358779</v>
      </c>
      <c r="N25" s="72">
        <f>TRUNC((J25+L25+M25)*$O$2,0)</f>
        <v>1299</v>
      </c>
      <c r="O25" s="73">
        <f t="shared" si="8"/>
        <v>14296</v>
      </c>
    </row>
    <row r="26" spans="2:18" ht="15" customHeight="1" x14ac:dyDescent="0.15">
      <c r="B26" s="103"/>
      <c r="C26" s="64"/>
      <c r="D26" s="65"/>
      <c r="E26" s="66"/>
      <c r="F26" s="66"/>
      <c r="G26" s="66"/>
      <c r="H26" s="104"/>
      <c r="I26" s="105"/>
      <c r="J26" s="82"/>
      <c r="K26" s="83">
        <f>J26/$J$53</f>
        <v>0</v>
      </c>
      <c r="L26" s="84">
        <f>$L$3*K26</f>
        <v>0</v>
      </c>
      <c r="M26" s="84">
        <f>$M$3*K26</f>
        <v>0</v>
      </c>
      <c r="N26" s="85">
        <f>TRUNC((J26+L26+M26)*$O$2,0)</f>
        <v>0</v>
      </c>
      <c r="O26" s="86">
        <f t="shared" ref="O26" si="9">TRUNC(J26+SUM(L26:N26),0)</f>
        <v>0</v>
      </c>
    </row>
    <row r="27" spans="2:18" ht="15" customHeight="1" x14ac:dyDescent="0.15">
      <c r="B27" s="18" t="s">
        <v>58</v>
      </c>
      <c r="C27" s="19"/>
      <c r="D27" s="106"/>
      <c r="E27" s="106"/>
      <c r="F27" s="106"/>
      <c r="G27" s="106"/>
      <c r="H27" s="107">
        <f>SUBTOTAL(9,H23:H26)</f>
        <v>42888</v>
      </c>
      <c r="I27" s="90"/>
      <c r="J27" s="108">
        <f>SUBTOTAL(9,J23:J26)</f>
        <v>30000</v>
      </c>
      <c r="K27" s="93"/>
      <c r="L27" s="93">
        <f>SUBTOTAL(9,L23:L26)</f>
        <v>2998.7852732532783</v>
      </c>
      <c r="M27" s="93">
        <f>SUBTOTAL(9,M23:M26)</f>
        <v>5995.0579720763371</v>
      </c>
      <c r="N27" s="93">
        <f>SUBTOTAL(9,N23:N26)</f>
        <v>3897</v>
      </c>
      <c r="O27" s="94">
        <f>SUBTOTAL(9,O23:O26)</f>
        <v>42888</v>
      </c>
    </row>
    <row r="28" spans="2:18" ht="15" customHeight="1" x14ac:dyDescent="0.15">
      <c r="B28" s="26"/>
      <c r="C28" s="26"/>
      <c r="D28" s="26"/>
      <c r="E28" s="26"/>
      <c r="F28" s="26"/>
      <c r="G28" s="26"/>
      <c r="H28" s="26"/>
      <c r="I28" s="98"/>
    </row>
    <row r="29" spans="2:18" ht="15" customHeight="1" x14ac:dyDescent="0.15">
      <c r="B29" s="97" t="s">
        <v>5</v>
      </c>
      <c r="C29" s="6" t="str">
        <f>C20</f>
        <v>○○病院</v>
      </c>
      <c r="D29" s="97"/>
      <c r="E29" s="98"/>
      <c r="F29" s="87" t="s">
        <v>6</v>
      </c>
      <c r="G29" s="99" t="s">
        <v>48</v>
      </c>
      <c r="H29" s="14"/>
      <c r="I29" s="10"/>
      <c r="Q29" s="109"/>
      <c r="R29" s="13"/>
    </row>
    <row r="30" spans="2:18" ht="15" customHeight="1" x14ac:dyDescent="0.15">
      <c r="B30" s="26"/>
      <c r="C30" s="26"/>
      <c r="D30" s="26"/>
      <c r="E30" s="26"/>
      <c r="F30" s="26"/>
      <c r="G30" s="26"/>
      <c r="H30" s="26"/>
      <c r="I30" s="98"/>
    </row>
    <row r="31" spans="2:18" ht="15" customHeight="1" x14ac:dyDescent="0.15">
      <c r="B31" s="49" t="s">
        <v>53</v>
      </c>
      <c r="C31" s="100" t="s">
        <v>7</v>
      </c>
      <c r="D31" s="100" t="s">
        <v>54</v>
      </c>
      <c r="E31" s="100" t="s">
        <v>55</v>
      </c>
      <c r="F31" s="100" t="s">
        <v>56</v>
      </c>
      <c r="G31" s="100" t="s">
        <v>8</v>
      </c>
      <c r="H31" s="101" t="s">
        <v>9</v>
      </c>
      <c r="I31" s="95"/>
      <c r="J31" s="110" t="s">
        <v>17</v>
      </c>
      <c r="K31" s="111" t="s">
        <v>13</v>
      </c>
      <c r="L31" s="112" t="s">
        <v>14</v>
      </c>
      <c r="M31" s="112" t="s">
        <v>15</v>
      </c>
      <c r="N31" s="113" t="s">
        <v>16</v>
      </c>
      <c r="O31" s="114" t="s">
        <v>4</v>
      </c>
    </row>
    <row r="32" spans="2:18" ht="15" customHeight="1" x14ac:dyDescent="0.15">
      <c r="B32" s="63" t="s">
        <v>79</v>
      </c>
      <c r="C32" s="64" t="s">
        <v>23</v>
      </c>
      <c r="D32" s="65" t="s">
        <v>18</v>
      </c>
      <c r="E32" s="66" t="s">
        <v>19</v>
      </c>
      <c r="F32" s="66">
        <v>15</v>
      </c>
      <c r="G32" s="66" t="s">
        <v>10</v>
      </c>
      <c r="H32" s="102">
        <f>O32</f>
        <v>14296</v>
      </c>
      <c r="I32" s="55"/>
      <c r="J32" s="56">
        <v>10000</v>
      </c>
      <c r="K32" s="57">
        <f>J32/$J$53</f>
        <v>8.0967209017149657E-5</v>
      </c>
      <c r="L32" s="58">
        <f>$L$3*K32</f>
        <v>999.59509108442614</v>
      </c>
      <c r="M32" s="58">
        <f>$M$3*K32</f>
        <v>1998.352657358779</v>
      </c>
      <c r="N32" s="59">
        <f>TRUNC((J32+L32+M32)*$O$2,0)</f>
        <v>1299</v>
      </c>
      <c r="O32" s="60">
        <f t="shared" ref="O32:O33" si="10">TRUNC(J32+SUM(L32:N32),0)</f>
        <v>14296</v>
      </c>
    </row>
    <row r="33" spans="2:18" ht="15" customHeight="1" x14ac:dyDescent="0.15">
      <c r="B33" s="115"/>
      <c r="C33" s="64" t="s">
        <v>23</v>
      </c>
      <c r="D33" s="65" t="s">
        <v>11</v>
      </c>
      <c r="E33" s="66" t="s">
        <v>0</v>
      </c>
      <c r="F33" s="66">
        <v>15</v>
      </c>
      <c r="G33" s="66" t="s">
        <v>10</v>
      </c>
      <c r="H33" s="67">
        <f>O33</f>
        <v>14296</v>
      </c>
      <c r="I33" s="68"/>
      <c r="J33" s="69">
        <v>10000</v>
      </c>
      <c r="K33" s="70">
        <f>J33/$J$53</f>
        <v>8.0967209017149657E-5</v>
      </c>
      <c r="L33" s="71">
        <f>$L$3*K33</f>
        <v>999.59509108442614</v>
      </c>
      <c r="M33" s="71">
        <f>$M$3*K33</f>
        <v>1998.352657358779</v>
      </c>
      <c r="N33" s="72">
        <f>TRUNC((J33+L33+M33)*$O$2,0)</f>
        <v>1299</v>
      </c>
      <c r="O33" s="73">
        <f t="shared" si="10"/>
        <v>14296</v>
      </c>
      <c r="P33" s="61"/>
    </row>
    <row r="34" spans="2:18" ht="15" customHeight="1" x14ac:dyDescent="0.15">
      <c r="B34" s="74"/>
      <c r="C34" s="23"/>
      <c r="D34" s="116"/>
      <c r="E34" s="117"/>
      <c r="F34" s="117"/>
      <c r="G34" s="117"/>
      <c r="H34" s="118"/>
      <c r="I34" s="96"/>
      <c r="J34" s="82"/>
      <c r="K34" s="83">
        <f>J34/$J$53</f>
        <v>0</v>
      </c>
      <c r="L34" s="84"/>
      <c r="M34" s="84"/>
      <c r="N34" s="85"/>
      <c r="O34" s="86"/>
    </row>
    <row r="35" spans="2:18" ht="15" customHeight="1" x14ac:dyDescent="0.15">
      <c r="B35" s="11" t="s">
        <v>58</v>
      </c>
      <c r="C35" s="12"/>
      <c r="D35" s="119"/>
      <c r="E35" s="119"/>
      <c r="F35" s="119"/>
      <c r="G35" s="119"/>
      <c r="H35" s="120">
        <f>SUBTOTAL(9,H32:H34)</f>
        <v>28592</v>
      </c>
      <c r="I35" s="121"/>
      <c r="J35" s="122">
        <f>SUBTOTAL(9,J32:J34)</f>
        <v>20000</v>
      </c>
      <c r="K35" s="123"/>
      <c r="L35" s="123">
        <f>SUBTOTAL(9,L32:L34)</f>
        <v>1999.1901821688523</v>
      </c>
      <c r="M35" s="123">
        <f>SUBTOTAL(9,M32:M34)</f>
        <v>3996.7053147175579</v>
      </c>
      <c r="N35" s="123">
        <f>SUBTOTAL(9,N32:N34)</f>
        <v>2598</v>
      </c>
      <c r="O35" s="124">
        <f>SUBTOTAL(9,O32:O34)</f>
        <v>28592</v>
      </c>
    </row>
    <row r="36" spans="2:18" ht="15" customHeight="1" x14ac:dyDescent="0.15">
      <c r="B36" s="26"/>
      <c r="C36" s="26"/>
      <c r="D36" s="26"/>
      <c r="E36" s="26"/>
      <c r="F36" s="26"/>
      <c r="G36" s="26"/>
      <c r="H36" s="26"/>
      <c r="I36" s="98"/>
    </row>
    <row r="37" spans="2:18" ht="15" customHeight="1" x14ac:dyDescent="0.15">
      <c r="B37" s="97" t="s">
        <v>5</v>
      </c>
      <c r="C37" s="6" t="str">
        <f>C29</f>
        <v>○○病院</v>
      </c>
      <c r="D37" s="97"/>
      <c r="E37" s="98"/>
      <c r="F37" s="87" t="s">
        <v>6</v>
      </c>
      <c r="G37" s="99" t="s">
        <v>32</v>
      </c>
      <c r="H37" s="14"/>
      <c r="I37" s="10"/>
      <c r="Q37" s="109"/>
      <c r="R37" s="13"/>
    </row>
    <row r="38" spans="2:18" ht="15" customHeight="1" x14ac:dyDescent="0.15">
      <c r="B38" s="26"/>
      <c r="C38" s="26"/>
      <c r="D38" s="26"/>
      <c r="E38" s="26"/>
      <c r="F38" s="26"/>
      <c r="G38" s="26"/>
      <c r="H38" s="26"/>
      <c r="I38" s="98"/>
    </row>
    <row r="39" spans="2:18" ht="15" customHeight="1" x14ac:dyDescent="0.15">
      <c r="B39" s="49" t="s">
        <v>53</v>
      </c>
      <c r="C39" s="100" t="s">
        <v>7</v>
      </c>
      <c r="D39" s="100" t="s">
        <v>54</v>
      </c>
      <c r="E39" s="100" t="s">
        <v>55</v>
      </c>
      <c r="F39" s="100" t="s">
        <v>56</v>
      </c>
      <c r="G39" s="100" t="s">
        <v>8</v>
      </c>
      <c r="H39" s="101" t="s">
        <v>9</v>
      </c>
      <c r="I39" s="95"/>
      <c r="J39" s="49" t="s">
        <v>17</v>
      </c>
      <c r="K39" s="50" t="s">
        <v>13</v>
      </c>
      <c r="L39" s="51" t="s">
        <v>14</v>
      </c>
      <c r="M39" s="51" t="s">
        <v>15</v>
      </c>
      <c r="N39" s="52" t="s">
        <v>16</v>
      </c>
      <c r="O39" s="48" t="s">
        <v>4</v>
      </c>
    </row>
    <row r="40" spans="2:18" ht="15" customHeight="1" x14ac:dyDescent="0.15">
      <c r="B40" s="63" t="s">
        <v>52</v>
      </c>
      <c r="C40" s="125" t="s">
        <v>66</v>
      </c>
      <c r="D40" s="125" t="s">
        <v>67</v>
      </c>
      <c r="E40" s="126" t="s">
        <v>69</v>
      </c>
      <c r="F40" s="126">
        <v>15</v>
      </c>
      <c r="G40" s="126" t="s">
        <v>10</v>
      </c>
      <c r="H40" s="54">
        <f>O40</f>
        <v>14296</v>
      </c>
      <c r="I40" s="55"/>
      <c r="J40" s="56">
        <v>10000</v>
      </c>
      <c r="K40" s="57">
        <f>J40/$J$53</f>
        <v>8.0967209017149657E-5</v>
      </c>
      <c r="L40" s="58">
        <f>$L$3*K40</f>
        <v>999.59509108442614</v>
      </c>
      <c r="M40" s="58">
        <f>$M$3*K40</f>
        <v>1998.352657358779</v>
      </c>
      <c r="N40" s="59">
        <f>TRUNC((J40+L40+M40)*$O$2,0)</f>
        <v>1299</v>
      </c>
      <c r="O40" s="60">
        <f t="shared" ref="O40" si="11">TRUNC(J40+SUM(L40:N40),0)</f>
        <v>14296</v>
      </c>
    </row>
    <row r="41" spans="2:18" ht="15" customHeight="1" x14ac:dyDescent="0.15">
      <c r="B41" s="127"/>
      <c r="C41" s="128" t="s">
        <v>66</v>
      </c>
      <c r="D41" s="128" t="s">
        <v>68</v>
      </c>
      <c r="E41" s="117" t="s">
        <v>70</v>
      </c>
      <c r="F41" s="117">
        <v>10</v>
      </c>
      <c r="G41" s="117" t="s">
        <v>74</v>
      </c>
      <c r="H41" s="129">
        <f t="shared" ref="H41:H42" si="12">O41</f>
        <v>14296</v>
      </c>
      <c r="I41" s="55"/>
      <c r="J41" s="69">
        <v>10000</v>
      </c>
      <c r="K41" s="70">
        <f>J41/$J$53</f>
        <v>8.0967209017149657E-5</v>
      </c>
      <c r="L41" s="71">
        <f t="shared" ref="L41:L42" si="13">$L$3*K41</f>
        <v>999.59509108442614</v>
      </c>
      <c r="M41" s="71">
        <f t="shared" ref="M41:M42" si="14">$M$3*K41</f>
        <v>1998.352657358779</v>
      </c>
      <c r="N41" s="72">
        <f t="shared" ref="N41:N42" si="15">TRUNC((J41+L41+M41)*$O$2,0)</f>
        <v>1299</v>
      </c>
      <c r="O41" s="73">
        <f t="shared" ref="O41:O42" si="16">TRUNC(J41+SUM(L41:N41),0)</f>
        <v>14296</v>
      </c>
    </row>
    <row r="42" spans="2:18" ht="15" customHeight="1" x14ac:dyDescent="0.15">
      <c r="B42" s="127"/>
      <c r="C42" s="128" t="s">
        <v>72</v>
      </c>
      <c r="D42" s="128" t="s">
        <v>73</v>
      </c>
      <c r="E42" s="117" t="s">
        <v>71</v>
      </c>
      <c r="F42" s="117">
        <v>15</v>
      </c>
      <c r="G42" s="117" t="s">
        <v>74</v>
      </c>
      <c r="H42" s="129">
        <f t="shared" si="12"/>
        <v>14296</v>
      </c>
      <c r="I42" s="55"/>
      <c r="J42" s="69">
        <v>10000</v>
      </c>
      <c r="K42" s="70">
        <f>J42/$J$53</f>
        <v>8.0967209017149657E-5</v>
      </c>
      <c r="L42" s="71">
        <f t="shared" si="13"/>
        <v>999.59509108442614</v>
      </c>
      <c r="M42" s="71">
        <f t="shared" si="14"/>
        <v>1998.352657358779</v>
      </c>
      <c r="N42" s="72">
        <f t="shared" si="15"/>
        <v>1299</v>
      </c>
      <c r="O42" s="73">
        <f t="shared" si="16"/>
        <v>14296</v>
      </c>
    </row>
    <row r="43" spans="2:18" ht="15" customHeight="1" x14ac:dyDescent="0.15">
      <c r="B43" s="74"/>
      <c r="C43" s="130"/>
      <c r="D43" s="131"/>
      <c r="E43" s="132"/>
      <c r="F43" s="132"/>
      <c r="G43" s="132"/>
      <c r="H43" s="133"/>
      <c r="I43" s="96"/>
      <c r="J43" s="82"/>
      <c r="K43" s="83">
        <f>J43/$J$53</f>
        <v>0</v>
      </c>
      <c r="L43" s="84"/>
      <c r="M43" s="84"/>
      <c r="N43" s="85"/>
      <c r="O43" s="86"/>
    </row>
    <row r="44" spans="2:18" ht="15" customHeight="1" x14ac:dyDescent="0.15">
      <c r="B44" s="11" t="s">
        <v>60</v>
      </c>
      <c r="C44" s="12"/>
      <c r="D44" s="119"/>
      <c r="E44" s="119"/>
      <c r="F44" s="119"/>
      <c r="G44" s="119"/>
      <c r="H44" s="120">
        <f>SUBTOTAL(9,H40:H43)</f>
        <v>42888</v>
      </c>
      <c r="I44" s="121"/>
      <c r="J44" s="108">
        <f>SUBTOTAL(9,J40:J43)</f>
        <v>30000</v>
      </c>
      <c r="K44" s="93"/>
      <c r="L44" s="93">
        <f>SUBTOTAL(9,L40:L43)</f>
        <v>2998.7852732532783</v>
      </c>
      <c r="M44" s="93">
        <f>SUBTOTAL(9,M40:M43)</f>
        <v>5995.0579720763371</v>
      </c>
      <c r="N44" s="93">
        <f>SUBTOTAL(9,N40:N43)</f>
        <v>3897</v>
      </c>
      <c r="O44" s="94">
        <f>SUBTOTAL(9,O40:O43)</f>
        <v>42888</v>
      </c>
    </row>
    <row r="45" spans="2:18" ht="15" customHeight="1" x14ac:dyDescent="0.15">
      <c r="B45" s="26"/>
      <c r="C45" s="26"/>
      <c r="D45" s="26"/>
      <c r="E45" s="26"/>
      <c r="F45" s="26"/>
      <c r="G45" s="26"/>
      <c r="H45" s="26"/>
      <c r="I45" s="98"/>
    </row>
    <row r="46" spans="2:18" ht="15" customHeight="1" x14ac:dyDescent="0.15">
      <c r="B46" s="97" t="s">
        <v>5</v>
      </c>
      <c r="C46" s="6" t="str">
        <f>C37</f>
        <v>○○病院</v>
      </c>
      <c r="D46" s="97"/>
      <c r="E46" s="98"/>
      <c r="F46" s="87" t="s">
        <v>6</v>
      </c>
      <c r="G46" s="99"/>
      <c r="H46" s="14"/>
      <c r="I46" s="10"/>
      <c r="Q46" s="109"/>
      <c r="R46" s="13"/>
    </row>
    <row r="47" spans="2:18" ht="15" customHeight="1" x14ac:dyDescent="0.15">
      <c r="B47" s="26"/>
      <c r="C47" s="26"/>
      <c r="D47" s="26"/>
      <c r="E47" s="26"/>
      <c r="F47" s="26"/>
      <c r="G47" s="26"/>
      <c r="H47" s="26"/>
      <c r="I47" s="98"/>
    </row>
    <row r="48" spans="2:18" ht="15" customHeight="1" x14ac:dyDescent="0.15">
      <c r="B48" s="49" t="s">
        <v>53</v>
      </c>
      <c r="C48" s="100" t="s">
        <v>7</v>
      </c>
      <c r="D48" s="100" t="s">
        <v>54</v>
      </c>
      <c r="E48" s="100" t="s">
        <v>55</v>
      </c>
      <c r="F48" s="100" t="s">
        <v>56</v>
      </c>
      <c r="G48" s="100" t="s">
        <v>8</v>
      </c>
      <c r="H48" s="101" t="s">
        <v>9</v>
      </c>
      <c r="I48" s="95"/>
      <c r="J48" s="49" t="s">
        <v>17</v>
      </c>
      <c r="K48" s="50" t="s">
        <v>13</v>
      </c>
      <c r="L48" s="51" t="s">
        <v>14</v>
      </c>
      <c r="M48" s="51" t="s">
        <v>15</v>
      </c>
      <c r="N48" s="52" t="s">
        <v>16</v>
      </c>
      <c r="O48" s="48" t="s">
        <v>4</v>
      </c>
    </row>
    <row r="49" spans="2:16" ht="15" customHeight="1" x14ac:dyDescent="0.15">
      <c r="B49" s="134" t="s">
        <v>75</v>
      </c>
      <c r="C49" s="125" t="s">
        <v>66</v>
      </c>
      <c r="D49" s="125" t="s">
        <v>77</v>
      </c>
      <c r="E49" s="135"/>
      <c r="F49" s="135"/>
      <c r="G49" s="126" t="s">
        <v>10</v>
      </c>
      <c r="H49" s="54">
        <f>O49</f>
        <v>14296</v>
      </c>
      <c r="I49" s="55"/>
      <c r="J49" s="56">
        <v>10000</v>
      </c>
      <c r="K49" s="57">
        <f>J49/$J$53</f>
        <v>8.0967209017149657E-5</v>
      </c>
      <c r="L49" s="58">
        <f>$L$3*K49</f>
        <v>999.59509108442614</v>
      </c>
      <c r="M49" s="58">
        <f>$M$3*K49</f>
        <v>1998.352657358779</v>
      </c>
      <c r="N49" s="59">
        <f>TRUNC((J49+L49+M49)*$O$2,0)</f>
        <v>1299</v>
      </c>
      <c r="O49" s="60">
        <f t="shared" ref="O49" si="17">TRUNC(J49+SUM(L49:N49),0)</f>
        <v>14296</v>
      </c>
    </row>
    <row r="50" spans="2:16" ht="15" customHeight="1" x14ac:dyDescent="0.15">
      <c r="B50" s="74"/>
      <c r="C50" s="130"/>
      <c r="D50" s="131"/>
      <c r="E50" s="132"/>
      <c r="F50" s="132"/>
      <c r="G50" s="132"/>
      <c r="H50" s="133"/>
      <c r="I50" s="96"/>
      <c r="J50" s="82"/>
      <c r="K50" s="83">
        <f>J50/$J$53</f>
        <v>0</v>
      </c>
      <c r="L50" s="84"/>
      <c r="M50" s="84"/>
      <c r="N50" s="85"/>
      <c r="O50" s="86"/>
    </row>
    <row r="51" spans="2:16" ht="15" customHeight="1" x14ac:dyDescent="0.15">
      <c r="B51" s="11" t="s">
        <v>76</v>
      </c>
      <c r="C51" s="12"/>
      <c r="D51" s="119"/>
      <c r="E51" s="119"/>
      <c r="F51" s="119"/>
      <c r="G51" s="119"/>
      <c r="H51" s="120">
        <f>SUBTOTAL(9,H49:H50)</f>
        <v>14296</v>
      </c>
      <c r="I51" s="121"/>
      <c r="J51" s="108">
        <f>SUBTOTAL(9,J49:J50)</f>
        <v>10000</v>
      </c>
      <c r="K51" s="93"/>
      <c r="L51" s="93">
        <f>SUBTOTAL(9,L49:L50)</f>
        <v>999.59509108442614</v>
      </c>
      <c r="M51" s="93">
        <f>SUBTOTAL(9,M49:M50)</f>
        <v>1998.352657358779</v>
      </c>
      <c r="N51" s="93">
        <f>SUBTOTAL(9,N49:N50)</f>
        <v>1299</v>
      </c>
      <c r="O51" s="94">
        <f>SUBTOTAL(9,O49:O50)</f>
        <v>14296</v>
      </c>
    </row>
    <row r="52" spans="2:16" ht="15" customHeight="1" x14ac:dyDescent="0.15">
      <c r="B52" s="6"/>
      <c r="C52" s="37"/>
      <c r="D52" s="37"/>
      <c r="E52" s="37"/>
      <c r="F52" s="37"/>
      <c r="G52" s="37"/>
      <c r="H52" s="136"/>
      <c r="I52" s="137"/>
      <c r="J52" s="138"/>
    </row>
    <row r="53" spans="2:16" ht="15" customHeight="1" x14ac:dyDescent="0.15">
      <c r="B53" s="7" t="s">
        <v>59</v>
      </c>
      <c r="C53" s="139"/>
      <c r="D53" s="139"/>
      <c r="E53" s="119"/>
      <c r="F53" s="119"/>
      <c r="G53" s="140"/>
      <c r="H53" s="141">
        <f>SUBTOTAL(9,H6:H52)</f>
        <v>176586782.47026402</v>
      </c>
      <c r="I53" s="121"/>
      <c r="J53" s="142">
        <f>SUBTOTAL(9,J6:J52)</f>
        <v>123506789</v>
      </c>
      <c r="K53" s="143">
        <f>SUBTOTAL(9,K6:K52)</f>
        <v>1.0000000000000002</v>
      </c>
      <c r="L53" s="144">
        <f>SUBTOTAL(9,L6:L52)</f>
        <v>12345671.355819756</v>
      </c>
      <c r="M53" s="144">
        <f>SUBTOTAL(9,M6:M52)</f>
        <v>24681007.173916232</v>
      </c>
      <c r="N53" s="144">
        <f>SUBTOTAL(9,N6:N52)</f>
        <v>16053332</v>
      </c>
      <c r="O53" s="144">
        <f>SUBTOTAL(9,O6:O52)</f>
        <v>176586791</v>
      </c>
      <c r="P53" s="61" t="s">
        <v>49</v>
      </c>
    </row>
    <row r="54" spans="2:16" ht="20.100000000000001" customHeight="1" x14ac:dyDescent="0.15">
      <c r="H54" s="145"/>
      <c r="I54" s="137"/>
      <c r="J54" s="146">
        <f>J3-J53</f>
        <v>0</v>
      </c>
      <c r="O54" s="147">
        <f>SUM(J53,L53:N53)</f>
        <v>176586799.52973598</v>
      </c>
      <c r="P54" s="24" t="s">
        <v>24</v>
      </c>
    </row>
    <row r="55" spans="2:16" ht="20.100000000000001" customHeight="1" x14ac:dyDescent="0.15">
      <c r="O55" s="147">
        <f>SUBTOTAL(9,J53,L53:M53)</f>
        <v>0</v>
      </c>
      <c r="P55" s="24" t="s">
        <v>25</v>
      </c>
    </row>
    <row r="56" spans="2:16" ht="20.100000000000001" customHeight="1" x14ac:dyDescent="0.15">
      <c r="J56" s="148" t="s">
        <v>30</v>
      </c>
      <c r="L56" s="148"/>
    </row>
    <row r="57" spans="2:16" ht="20.100000000000001" customHeight="1" x14ac:dyDescent="0.15">
      <c r="J57" s="149">
        <f>J6+J23</f>
        <v>100010000</v>
      </c>
    </row>
    <row r="58" spans="2:16" ht="20.100000000000001" customHeight="1" x14ac:dyDescent="0.15">
      <c r="J58" s="148" t="s">
        <v>31</v>
      </c>
      <c r="K58" s="148"/>
      <c r="L58" s="148"/>
      <c r="M58" s="148"/>
      <c r="N58" s="148"/>
    </row>
    <row r="59" spans="2:16" ht="20.100000000000001" customHeight="1" x14ac:dyDescent="0.15">
      <c r="J59" s="148">
        <f>J7+J8+J24+J25+J32+J33+J40</f>
        <v>23376789</v>
      </c>
      <c r="K59" s="148"/>
      <c r="L59" s="148"/>
      <c r="N59" s="148"/>
    </row>
    <row r="60" spans="2:16" ht="20.100000000000001" customHeight="1" x14ac:dyDescent="0.15">
      <c r="J60" s="26" t="s">
        <v>29</v>
      </c>
      <c r="K60" s="148"/>
      <c r="L60" s="148"/>
      <c r="M60" s="148"/>
      <c r="N60" s="148"/>
    </row>
    <row r="61" spans="2:16" ht="20.100000000000001" customHeight="1" x14ac:dyDescent="0.15">
      <c r="J61" s="149">
        <f>SUBTOTAL(9,J9:J16)</f>
        <v>90000</v>
      </c>
    </row>
    <row r="62" spans="2:16" ht="20.100000000000001" customHeight="1" x14ac:dyDescent="0.15">
      <c r="J62" s="149"/>
    </row>
    <row r="63" spans="2:16" ht="20.100000000000001" customHeight="1" x14ac:dyDescent="0.15"/>
  </sheetData>
  <mergeCells count="13">
    <mergeCell ref="G46:H46"/>
    <mergeCell ref="Q46:R46"/>
    <mergeCell ref="B51:C51"/>
    <mergeCell ref="B44:C44"/>
    <mergeCell ref="Q29:R29"/>
    <mergeCell ref="G29:H29"/>
    <mergeCell ref="B35:C35"/>
    <mergeCell ref="G3:H3"/>
    <mergeCell ref="B18:C18"/>
    <mergeCell ref="G20:H20"/>
    <mergeCell ref="B27:C27"/>
    <mergeCell ref="G37:H37"/>
    <mergeCell ref="Q37:R37"/>
  </mergeCells>
  <phoneticPr fontId="14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様式工-６８（別紙） </vt:lpstr>
      <vt:lpstr>'様式工-６８（別紙） '!Print_Area</vt:lpstr>
    </vt:vector>
  </TitlesOfParts>
  <Company>国家公務員共済組合連合会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地土 文信;村上 朋子</dc:creator>
  <cp:lastModifiedBy>小林 義宗</cp:lastModifiedBy>
  <cp:lastPrinted>2021-07-15T02:57:36Z</cp:lastPrinted>
  <dcterms:created xsi:type="dcterms:W3CDTF">2002-12-20T06:22:52Z</dcterms:created>
  <dcterms:modified xsi:type="dcterms:W3CDTF">2021-07-15T02:58:33Z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-1165045648</vt:i4>
  </property>
  <property fmtid="{D5CDD505-2E9C-101B-9397-08002B2CF9AE}" pid="3" name="_EmailSubject">
    <vt:lpwstr>フジタ　忠海病院　契約目的物件引渡書別紙　を再々送いたします。</vt:lpwstr>
  </property>
  <property fmtid="{D5CDD505-2E9C-101B-9397-08002B2CF9AE}" pid="4" name="_AuthorEmail">
    <vt:lpwstr>hnitta@fujita.co.jp</vt:lpwstr>
  </property>
  <property fmtid="{D5CDD505-2E9C-101B-9397-08002B2CF9AE}" pid="5" name="_AuthorEmailDisplayName">
    <vt:lpwstr>新田　泰穂</vt:lpwstr>
  </property>
  <property fmtid="{D5CDD505-2E9C-101B-9397-08002B2CF9AE}" pid="6" name="_PreviousAdHocReviewCycleID">
    <vt:i4>-1851613469</vt:i4>
  </property>
  <property fmtid="{D5CDD505-2E9C-101B-9397-08002B2CF9AE}" pid="7" name="_ReviewingToolsShownOnce">
    <vt:lpwstr/>
  </property>
</Properties>
</file>